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i.potskhverashvili\Desktop\F\Pillar 3\1q. 2025\"/>
    </mc:Choice>
  </mc:AlternateContent>
  <xr:revisionPtr revIDLastSave="0" documentId="13_ncr:1_{24AFFFE1-DC2D-4145-B367-EF14569FC86E}" xr6:coauthVersionLast="47" xr6:coauthVersionMax="47" xr10:uidLastSave="{00000000-0000-0000-0000-000000000000}"/>
  <bookViews>
    <workbookView xWindow="-108" yWindow="-108" windowWidth="23256" windowHeight="12576" tabRatio="829" activeTab="1" xr2:uid="{DD28A1EC-0DBA-436F-A831-22E66BC85114}"/>
  </bookViews>
  <sheets>
    <sheet name="Info" sheetId="1" r:id="rId1"/>
    <sheet name="1. key ratios" sheetId="2" r:id="rId2"/>
    <sheet name="2. SOFP" sheetId="3" r:id="rId3"/>
    <sheet name="3. SOPL" sheetId="4" r:id="rId4"/>
    <sheet name="4. Off-balance" sheetId="5" r:id="rId5"/>
    <sheet name="5. RWA" sheetId="6" r:id="rId6"/>
    <sheet name="6. Administrators-shareholders" sheetId="7" r:id="rId7"/>
    <sheet name="7. LI1" sheetId="8" r:id="rId8"/>
    <sheet name="8. LI2" sheetId="9" r:id="rId9"/>
    <sheet name="9. Capital" sheetId="10" r:id="rId10"/>
    <sheet name="9.1. Capital Requirements" sheetId="11" r:id="rId11"/>
    <sheet name="9.2. MREL1" sheetId="12" r:id="rId12"/>
    <sheet name="9.3. MREL2" sheetId="13" r:id="rId13"/>
    <sheet name="10. CC2" sheetId="14" r:id="rId14"/>
    <sheet name="11. CRWA" sheetId="15" r:id="rId15"/>
    <sheet name="12. CRM" sheetId="16" r:id="rId16"/>
    <sheet name="13. CRME" sheetId="17" r:id="rId17"/>
    <sheet name="14. LCR" sheetId="18" r:id="rId18"/>
    <sheet name="15. CCR" sheetId="19" r:id="rId19"/>
    <sheet name="15.1. LR" sheetId="20" r:id="rId20"/>
    <sheet name="15.2. CVA" sheetId="21" r:id="rId21"/>
    <sheet name="16. NSFR" sheetId="22" r:id="rId22"/>
    <sheet name=" 17. Residual Maturity" sheetId="23" r:id="rId23"/>
    <sheet name="18. Assets by Exposure classes" sheetId="24" r:id="rId24"/>
    <sheet name="19. Assets by Risk Sectors" sheetId="25" r:id="rId25"/>
    <sheet name="20. Reserves" sheetId="26" r:id="rId26"/>
    <sheet name="21. NPL" sheetId="27" r:id="rId27"/>
    <sheet name="22. Quality" sheetId="28" r:id="rId28"/>
    <sheet name="23. LTV" sheetId="29" r:id="rId29"/>
    <sheet name="24. Risk Sector" sheetId="30" r:id="rId30"/>
    <sheet name="25. Collateral" sheetId="31" r:id="rId31"/>
    <sheet name="26. Retail Products" sheetId="32" r:id="rId32"/>
    <sheet name="Instruction" sheetId="33" r:id="rId33"/>
  </sheets>
  <externalReferences>
    <externalReference r:id="rId34"/>
    <externalReference r:id="rId35"/>
    <externalReference r:id="rId36"/>
  </externalReferences>
  <definedNames>
    <definedName name="_cur1" localSheetId="18">'[1]Appl (2)'!$F$2:$F$7200</definedName>
    <definedName name="_cur1" localSheetId="20">'[1]Appl (2)'!$F$2:$F$7200</definedName>
    <definedName name="_cur1" localSheetId="11">'[1]Appl (2)'!$F$2:$F$7200</definedName>
    <definedName name="_cur1" localSheetId="12">'[1]Appl (2)'!$F$2:$F$7200</definedName>
    <definedName name="_cur1" localSheetId="32">'[1]Appl (2)'!$F$2:$F$7200</definedName>
    <definedName name="_cur1">#REF!</definedName>
    <definedName name="_cur2" localSheetId="18">'[1]Appl (2)'!$H$2:$H$7200</definedName>
    <definedName name="_cur2" localSheetId="20">'[1]Appl (2)'!$H$2:$H$7200</definedName>
    <definedName name="_cur2" localSheetId="11">'[1]Appl (2)'!$H$2:$H$7200</definedName>
    <definedName name="_cur2" localSheetId="12">'[1]Appl (2)'!$H$2:$H$7200</definedName>
    <definedName name="_cur2" localSheetId="32">'[1]Appl (2)'!$H$2:$H$7200</definedName>
    <definedName name="_cur2">#REF!</definedName>
    <definedName name="_xlnm._FilterDatabase" localSheetId="9" hidden="1">'9. Capital'!$A$5:$F$53</definedName>
    <definedName name="_xlnm._FilterDatabase" localSheetId="32" hidden="1">Instruction!$A$108:$C$112</definedName>
    <definedName name="_Key1" hidden="1">#REF!</definedName>
    <definedName name="_Order1" hidden="1">255</definedName>
    <definedName name="_Order2" hidden="1">255</definedName>
    <definedName name="_Parse_In" hidden="1">#REF!</definedName>
    <definedName name="_Sort" hidden="1">#REF!</definedName>
    <definedName name="_sum1" localSheetId="18">'[1]Appl (2)'!$E$2:$E$7200</definedName>
    <definedName name="_sum1" localSheetId="20">'[1]Appl (2)'!$E$2:$E$7200</definedName>
    <definedName name="_sum1" localSheetId="11">'[1]Appl (2)'!$E$2:$E$7200</definedName>
    <definedName name="_sum1" localSheetId="12">'[1]Appl (2)'!$E$2:$E$7200</definedName>
    <definedName name="_sum1" localSheetId="32">'[1]Appl (2)'!$E$2:$E$7200</definedName>
    <definedName name="_sum1">#REF!</definedName>
    <definedName name="_sum2" localSheetId="18">'[1]Appl (2)'!$G$2:$G$7200</definedName>
    <definedName name="_sum2" localSheetId="20">'[1]Appl (2)'!$G$2:$G$7200</definedName>
    <definedName name="_sum2" localSheetId="11">'[1]Appl (2)'!$G$2:$G$7200</definedName>
    <definedName name="_sum2" localSheetId="12">'[1]Appl (2)'!$G$2:$G$7200</definedName>
    <definedName name="_sum2" localSheetId="32">'[1]Appl (2)'!$G$2:$G$7200</definedName>
    <definedName name="_sum2">#REF!</definedName>
    <definedName name="a" hidden="1">#REF!</definedName>
    <definedName name="aaaaaaaaa" hidden="1">#REF!</definedName>
    <definedName name="ACC_BALACC" localSheetId="22">#REF!</definedName>
    <definedName name="ACC_BALACC" localSheetId="20">#REF!</definedName>
    <definedName name="ACC_BALACC" localSheetId="2">#REF!</definedName>
    <definedName name="ACC_BALACC" localSheetId="26">#REF!</definedName>
    <definedName name="ACC_BALACC" localSheetId="27">#REF!</definedName>
    <definedName name="ACC_BALACC" localSheetId="28">#REF!</definedName>
    <definedName name="ACC_BALACC" localSheetId="29">#REF!</definedName>
    <definedName name="ACC_BALACC" localSheetId="3">#REF!</definedName>
    <definedName name="ACC_BALACC" localSheetId="4">#REF!</definedName>
    <definedName name="ACC_BALACC" localSheetId="10">#REF!</definedName>
    <definedName name="ACC_BALACC" localSheetId="12">#REF!</definedName>
    <definedName name="ACC_BALACC">#REF!</definedName>
    <definedName name="ACC_CRS" localSheetId="22">#REF!</definedName>
    <definedName name="ACC_CRS" localSheetId="20">#REF!</definedName>
    <definedName name="ACC_CRS" localSheetId="2">#REF!</definedName>
    <definedName name="ACC_CRS" localSheetId="26">#REF!</definedName>
    <definedName name="ACC_CRS" localSheetId="27">#REF!</definedName>
    <definedName name="ACC_CRS" localSheetId="28">#REF!</definedName>
    <definedName name="ACC_CRS" localSheetId="29">#REF!</definedName>
    <definedName name="ACC_CRS" localSheetId="3">#REF!</definedName>
    <definedName name="ACC_CRS" localSheetId="4">#REF!</definedName>
    <definedName name="ACC_CRS" localSheetId="10">#REF!</definedName>
    <definedName name="ACC_CRS" localSheetId="12">#REF!</definedName>
    <definedName name="ACC_CRS">#REF!</definedName>
    <definedName name="ACC_DBS" localSheetId="22">#REF!</definedName>
    <definedName name="ACC_DBS" localSheetId="20">#REF!</definedName>
    <definedName name="ACC_DBS" localSheetId="2">#REF!</definedName>
    <definedName name="ACC_DBS" localSheetId="26">#REF!</definedName>
    <definedName name="ACC_DBS" localSheetId="27">#REF!</definedName>
    <definedName name="ACC_DBS" localSheetId="28">#REF!</definedName>
    <definedName name="ACC_DBS" localSheetId="29">#REF!</definedName>
    <definedName name="ACC_DBS" localSheetId="3">#REF!</definedName>
    <definedName name="ACC_DBS" localSheetId="4">#REF!</definedName>
    <definedName name="ACC_DBS" localSheetId="10">#REF!</definedName>
    <definedName name="ACC_DBS" localSheetId="12">#REF!</definedName>
    <definedName name="ACC_DBS">#REF!</definedName>
    <definedName name="ACC_ISO" localSheetId="22">#REF!</definedName>
    <definedName name="ACC_ISO" localSheetId="20">#REF!</definedName>
    <definedName name="ACC_ISO" localSheetId="2">#REF!</definedName>
    <definedName name="ACC_ISO" localSheetId="26">#REF!</definedName>
    <definedName name="ACC_ISO" localSheetId="27">#REF!</definedName>
    <definedName name="ACC_ISO" localSheetId="28">#REF!</definedName>
    <definedName name="ACC_ISO" localSheetId="29">#REF!</definedName>
    <definedName name="ACC_ISO" localSheetId="3">#REF!</definedName>
    <definedName name="ACC_ISO" localSheetId="4">#REF!</definedName>
    <definedName name="ACC_ISO" localSheetId="10">#REF!</definedName>
    <definedName name="ACC_ISO" localSheetId="12">#REF!</definedName>
    <definedName name="ACC_ISO">#REF!</definedName>
    <definedName name="ACC_SALDO" localSheetId="22">#REF!</definedName>
    <definedName name="ACC_SALDO" localSheetId="20">#REF!</definedName>
    <definedName name="ACC_SALDO" localSheetId="2">#REF!</definedName>
    <definedName name="ACC_SALDO" localSheetId="26">#REF!</definedName>
    <definedName name="ACC_SALDO" localSheetId="27">#REF!</definedName>
    <definedName name="ACC_SALDO" localSheetId="28">#REF!</definedName>
    <definedName name="ACC_SALDO" localSheetId="29">#REF!</definedName>
    <definedName name="ACC_SALDO" localSheetId="3">#REF!</definedName>
    <definedName name="ACC_SALDO" localSheetId="4">#REF!</definedName>
    <definedName name="ACC_SALDO" localSheetId="10">#REF!</definedName>
    <definedName name="ACC_SALDO" localSheetId="12">#REF!</definedName>
    <definedName name="ACC_SALDO">#REF!</definedName>
    <definedName name="acctype">#REF!</definedName>
    <definedName name="ana" hidden="1">#REF!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BA_Demand_Deposits_Res_Ind">#REF!</definedName>
    <definedName name="BALACC">#REF!</definedName>
    <definedName name="BG_Del" hidden="1">15</definedName>
    <definedName name="BG_Ins" hidden="1">4</definedName>
    <definedName name="BG_Mod" hidden="1">6</definedName>
    <definedName name="BS_BALACC" localSheetId="22">#REF!</definedName>
    <definedName name="BS_BALACC" localSheetId="20">#REF!</definedName>
    <definedName name="BS_BALACC" localSheetId="2">#REF!</definedName>
    <definedName name="BS_BALACC" localSheetId="26">#REF!</definedName>
    <definedName name="BS_BALACC" localSheetId="27">#REF!</definedName>
    <definedName name="BS_BALACC" localSheetId="28">#REF!</definedName>
    <definedName name="BS_BALACC" localSheetId="29">#REF!</definedName>
    <definedName name="BS_BALACC" localSheetId="3">#REF!</definedName>
    <definedName name="BS_BALACC" localSheetId="4">#REF!</definedName>
    <definedName name="BS_BALACC" localSheetId="10">#REF!</definedName>
    <definedName name="BS_BALACC" localSheetId="12">#REF!</definedName>
    <definedName name="BS_BALACC">#REF!</definedName>
    <definedName name="BS_BALANCE" localSheetId="22">#REF!</definedName>
    <definedName name="BS_BALANCE" localSheetId="20">#REF!</definedName>
    <definedName name="BS_BALANCE" localSheetId="2">#REF!</definedName>
    <definedName name="BS_BALANCE" localSheetId="26">#REF!</definedName>
    <definedName name="BS_BALANCE" localSheetId="27">#REF!</definedName>
    <definedName name="BS_BALANCE" localSheetId="28">#REF!</definedName>
    <definedName name="BS_BALANCE" localSheetId="29">#REF!</definedName>
    <definedName name="BS_BALANCE" localSheetId="3">#REF!</definedName>
    <definedName name="BS_BALANCE" localSheetId="4">#REF!</definedName>
    <definedName name="BS_BALANCE" localSheetId="10">#REF!</definedName>
    <definedName name="BS_BALANCE" localSheetId="12">#REF!</definedName>
    <definedName name="BS_BALANCE">#REF!</definedName>
    <definedName name="BS_CR" localSheetId="22">#REF!</definedName>
    <definedName name="BS_CR" localSheetId="20">#REF!</definedName>
    <definedName name="BS_CR" localSheetId="2">#REF!</definedName>
    <definedName name="BS_CR" localSheetId="26">#REF!</definedName>
    <definedName name="BS_CR" localSheetId="27">#REF!</definedName>
    <definedName name="BS_CR" localSheetId="28">#REF!</definedName>
    <definedName name="BS_CR" localSheetId="29">#REF!</definedName>
    <definedName name="BS_CR" localSheetId="3">#REF!</definedName>
    <definedName name="BS_CR" localSheetId="4">#REF!</definedName>
    <definedName name="BS_CR" localSheetId="10">#REF!</definedName>
    <definedName name="BS_CR" localSheetId="12">#REF!</definedName>
    <definedName name="BS_CR">#REF!</definedName>
    <definedName name="BS_CR_EQU" localSheetId="22">#REF!</definedName>
    <definedName name="BS_CR_EQU" localSheetId="20">#REF!</definedName>
    <definedName name="BS_CR_EQU" localSheetId="2">#REF!</definedName>
    <definedName name="BS_CR_EQU" localSheetId="26">#REF!</definedName>
    <definedName name="BS_CR_EQU" localSheetId="27">#REF!</definedName>
    <definedName name="BS_CR_EQU" localSheetId="28">#REF!</definedName>
    <definedName name="BS_CR_EQU" localSheetId="29">#REF!</definedName>
    <definedName name="BS_CR_EQU" localSheetId="3">#REF!</definedName>
    <definedName name="BS_CR_EQU" localSheetId="4">#REF!</definedName>
    <definedName name="BS_CR_EQU" localSheetId="10">#REF!</definedName>
    <definedName name="BS_CR_EQU" localSheetId="12">#REF!</definedName>
    <definedName name="BS_CR_EQU">#REF!</definedName>
    <definedName name="BS_DB" localSheetId="22">#REF!</definedName>
    <definedName name="BS_DB" localSheetId="20">#REF!</definedName>
    <definedName name="BS_DB" localSheetId="2">#REF!</definedName>
    <definedName name="BS_DB" localSheetId="26">#REF!</definedName>
    <definedName name="BS_DB" localSheetId="27">#REF!</definedName>
    <definedName name="BS_DB" localSheetId="28">#REF!</definedName>
    <definedName name="BS_DB" localSheetId="29">#REF!</definedName>
    <definedName name="BS_DB" localSheetId="3">#REF!</definedName>
    <definedName name="BS_DB" localSheetId="4">#REF!</definedName>
    <definedName name="BS_DB" localSheetId="10">#REF!</definedName>
    <definedName name="BS_DB" localSheetId="12">#REF!</definedName>
    <definedName name="BS_DB">#REF!</definedName>
    <definedName name="BS_DB_EQU" localSheetId="22">#REF!</definedName>
    <definedName name="BS_DB_EQU" localSheetId="20">#REF!</definedName>
    <definedName name="BS_DB_EQU" localSheetId="2">#REF!</definedName>
    <definedName name="BS_DB_EQU" localSheetId="26">#REF!</definedName>
    <definedName name="BS_DB_EQU" localSheetId="27">#REF!</definedName>
    <definedName name="BS_DB_EQU" localSheetId="28">#REF!</definedName>
    <definedName name="BS_DB_EQU" localSheetId="29">#REF!</definedName>
    <definedName name="BS_DB_EQU" localSheetId="3">#REF!</definedName>
    <definedName name="BS_DB_EQU" localSheetId="4">#REF!</definedName>
    <definedName name="BS_DB_EQU" localSheetId="10">#REF!</definedName>
    <definedName name="BS_DB_EQU" localSheetId="12">#REF!</definedName>
    <definedName name="BS_DB_EQU">#REF!</definedName>
    <definedName name="BS_DT" localSheetId="22">#REF!</definedName>
    <definedName name="BS_DT" localSheetId="20">#REF!</definedName>
    <definedName name="BS_DT" localSheetId="2">#REF!</definedName>
    <definedName name="BS_DT" localSheetId="26">#REF!</definedName>
    <definedName name="BS_DT" localSheetId="27">#REF!</definedName>
    <definedName name="BS_DT" localSheetId="28">#REF!</definedName>
    <definedName name="BS_DT" localSheetId="29">#REF!</definedName>
    <definedName name="BS_DT" localSheetId="3">#REF!</definedName>
    <definedName name="BS_DT" localSheetId="4">#REF!</definedName>
    <definedName name="BS_DT" localSheetId="10">#REF!</definedName>
    <definedName name="BS_DT" localSheetId="12">#REF!</definedName>
    <definedName name="BS_DT">#REF!</definedName>
    <definedName name="BS_ISO" localSheetId="22">#REF!</definedName>
    <definedName name="BS_ISO" localSheetId="20">#REF!</definedName>
    <definedName name="BS_ISO" localSheetId="2">#REF!</definedName>
    <definedName name="BS_ISO" localSheetId="26">#REF!</definedName>
    <definedName name="BS_ISO" localSheetId="27">#REF!</definedName>
    <definedName name="BS_ISO" localSheetId="28">#REF!</definedName>
    <definedName name="BS_ISO" localSheetId="29">#REF!</definedName>
    <definedName name="BS_ISO" localSheetId="3">#REF!</definedName>
    <definedName name="BS_ISO" localSheetId="4">#REF!</definedName>
    <definedName name="BS_ISO" localSheetId="10">#REF!</definedName>
    <definedName name="BS_ISO" localSheetId="12">#REF!</definedName>
    <definedName name="BS_ISO">#REF!</definedName>
    <definedName name="call">#REF!</definedName>
    <definedName name="convert">#REF!</definedName>
    <definedName name="Countries">#REF!</definedName>
    <definedName name="currencies">#REF!</definedName>
    <definedName name="CurrencyCodes">#REF!</definedName>
    <definedName name="CurrentDate" localSheetId="22">#REF!</definedName>
    <definedName name="CurrentDate" localSheetId="20">#REF!</definedName>
    <definedName name="CurrentDate" localSheetId="2">#REF!</definedName>
    <definedName name="CurrentDate" localSheetId="26">#REF!</definedName>
    <definedName name="CurrentDate" localSheetId="27">#REF!</definedName>
    <definedName name="CurrentDate" localSheetId="28">#REF!</definedName>
    <definedName name="CurrentDate" localSheetId="29">#REF!</definedName>
    <definedName name="CurrentDate" localSheetId="3">#REF!</definedName>
    <definedName name="CurrentDate" localSheetId="4">#REF!</definedName>
    <definedName name="CurrentDate" localSheetId="10">#REF!</definedName>
    <definedName name="CurrentDate" localSheetId="12">#REF!</definedName>
    <definedName name="CurrentDate">#REF!</definedName>
    <definedName name="date" localSheetId="18">'[1]Appl (2)'!$B$2:$B$7200</definedName>
    <definedName name="date" localSheetId="20">'[1]Appl (2)'!$B$2:$B$7200</definedName>
    <definedName name="date" localSheetId="11">'[1]Appl (2)'!$B$2:$B$7200</definedName>
    <definedName name="date" localSheetId="12">'[1]Appl (2)'!$B$2:$B$7200</definedName>
    <definedName name="date" localSheetId="32">'[1]Appl (2)'!$B$2:$B$7200</definedName>
    <definedName name="date">#REF!</definedName>
    <definedName name="date1" localSheetId="18">'[1]Appl (2)'!$C$2:$C$7200</definedName>
    <definedName name="date1" localSheetId="20">'[1]Appl (2)'!$C$2:$C$7200</definedName>
    <definedName name="date1" localSheetId="11">'[1]Appl (2)'!$C$2:$C$7200</definedName>
    <definedName name="date1" localSheetId="12">'[1]Appl (2)'!$C$2:$C$7200</definedName>
    <definedName name="date1" localSheetId="32">'[1]Appl (2)'!$C$2:$C$7200</definedName>
    <definedName name="date1">#REF!</definedName>
    <definedName name="dependency">#REF!</definedName>
    <definedName name="dfgdfg">#REF!</definedName>
    <definedName name="dfgh" hidden="1">#REF!</definedName>
    <definedName name="fghgh">#REF!</definedName>
    <definedName name="fintype">#REF!</definedName>
    <definedName name="fvgfbv">#REF!</definedName>
    <definedName name="hjhhjhj">#REF!</definedName>
    <definedName name="jgjhg" hidden="1">#REF!</definedName>
    <definedName name="jgjhg1" hidden="1">#REF!</definedName>
    <definedName name="L_FORMULAS_GEO" localSheetId="18">[2]ListSheet!$W$2:$W$15</definedName>
    <definedName name="L_FORMULAS_GEO" localSheetId="20">[2]ListSheet!$W$2:$W$15</definedName>
    <definedName name="L_FORMULAS_GEO" localSheetId="11">[2]ListSheet!$W$2:$W$15</definedName>
    <definedName name="L_FORMULAS_GEO" localSheetId="12">[2]ListSheet!$W$2:$W$15</definedName>
    <definedName name="L_FORMULAS_GEO" localSheetId="32">[2]ListSheet!$W$2:$W$15</definedName>
    <definedName name="L_FORMULAS_GEO">#REF!</definedName>
    <definedName name="LDtype">#REF!</definedName>
    <definedName name="NDtype">#REF!</definedName>
    <definedName name="ÓÓÓÓÓÓÓÓ" hidden="1">#REF!</definedName>
    <definedName name="ÓÓÓÓÓÓÓÓÓÓÓÓÓÓÓ" hidden="1">#REF!</definedName>
    <definedName name="Q" hidden="1">#REF!</definedName>
    <definedName name="S">#REF!</definedName>
    <definedName name="sdsss" hidden="1">#REF!</definedName>
    <definedName name="Sheet" localSheetId="18">[3]Sheet2!$H$5:$H$31</definedName>
    <definedName name="Sheet" localSheetId="20">[3]Sheet2!$H$5:$H$31</definedName>
    <definedName name="Sheet" localSheetId="11">[3]Sheet2!$H$5:$H$31</definedName>
    <definedName name="Sheet" localSheetId="12">[3]Sheet2!$H$5:$H$31</definedName>
    <definedName name="Sheet" localSheetId="32">[3]Sheet2!$H$5:$H$31</definedName>
    <definedName name="Sheet">#REF!</definedName>
    <definedName name="ss" hidden="1">#REF!</definedName>
    <definedName name="sub">#REF!</definedName>
    <definedName name="TextRefCopyRangeCount" hidden="1">3</definedName>
    <definedName name="v">#REF!</definedName>
    <definedName name="wrn.Aging._.and._.Trend._.Analysis." hidden="1">{#N/A,#N/A,FALSE,"Aging Summary";#N/A,#N/A,FALSE,"Ratio Analysis";#N/A,#N/A,FALSE,"Test 120 Day Accts";#N/A,#N/A,FALSE,"Tickmarks"}</definedName>
    <definedName name="WT">#REF!</definedName>
    <definedName name="YesNo">#REF!</definedName>
    <definedName name="z">#REF!</definedName>
    <definedName name="ა">#REF!</definedName>
    <definedName name="აა" hidden="1">#REF!</definedName>
    <definedName name="ს" hidden="1">#REF!</definedName>
    <definedName name="საკრედიტო" localSheetId="18">[3]Sheet2!$B$6:$B$8</definedName>
    <definedName name="საკრედიტო" localSheetId="20">[3]Sheet2!$B$6:$B$8</definedName>
    <definedName name="საკრედიტო" localSheetId="11">[3]Sheet2!$B$6:$B$8</definedName>
    <definedName name="საკრედიტო" localSheetId="12">[3]Sheet2!$B$6:$B$8</definedName>
    <definedName name="საკრედიტო" localSheetId="32">[3]Sheet2!$B$6:$B$8</definedName>
    <definedName name="საკრედიტო">#REF!</definedName>
    <definedName name="სსს" hidden="1">#REF!</definedName>
    <definedName name="ფაილი" localSheetId="18">[3]Sheet2!$B$2:$B$3</definedName>
    <definedName name="ფაილი" localSheetId="20">[3]Sheet2!$B$2:$B$3</definedName>
    <definedName name="ფაილი" localSheetId="11">[3]Sheet2!$B$2:$B$3</definedName>
    <definedName name="ფაილი" localSheetId="12">[3]Sheet2!$B$2:$B$3</definedName>
    <definedName name="ფაილი" localSheetId="32">[3]Sheet2!$B$2:$B$3</definedName>
    <definedName name="ფაილი">#REF!</definedName>
    <definedName name="ცვლილება_კორექტირება_რეგულაციაში" localSheetId="18">[3]Sheet2!$K$5:$K$9</definedName>
    <definedName name="ცვლილება_კორექტირება_რეგულაციაში" localSheetId="20">[3]Sheet2!$K$5:$K$9</definedName>
    <definedName name="ცვლილება_კორექტირება_რეგულაციაში" localSheetId="11">[3]Sheet2!$K$5:$K$9</definedName>
    <definedName name="ცვლილება_კორექტირება_რეგულაციაში" localSheetId="12">[3]Sheet2!$K$5:$K$9</definedName>
    <definedName name="ცვლილება_კორექტირება_რეგულაციაში" localSheetId="32">[3]Sheet2!$K$5:$K$9</definedName>
    <definedName name="ცვლილება_კორექტირება_რეგულაციაში">#REF!</definedName>
    <definedName name="ჯბ">#REF!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 l="1"/>
  <c r="F5" i="2"/>
  <c r="E5" i="2"/>
  <c r="D5" i="2"/>
  <c r="C5" i="2"/>
  <c r="B2" i="19" l="1"/>
  <c r="B1" i="19"/>
  <c r="C14" i="11"/>
  <c r="D14" i="11" l="1"/>
  <c r="N20" i="32" l="1"/>
  <c r="I20" i="32"/>
  <c r="N18" i="32"/>
  <c r="I18" i="32"/>
  <c r="D18" i="32"/>
  <c r="N17" i="32"/>
  <c r="I17" i="32"/>
  <c r="D17" i="32"/>
  <c r="N16" i="32"/>
  <c r="I16" i="32"/>
  <c r="D16" i="32"/>
  <c r="N15" i="32"/>
  <c r="I15" i="32"/>
  <c r="D15" i="32"/>
  <c r="N14" i="32"/>
  <c r="I14" i="32"/>
  <c r="D14" i="32"/>
  <c r="N13" i="32"/>
  <c r="I13" i="32"/>
  <c r="D13" i="32"/>
  <c r="N12" i="32"/>
  <c r="I12" i="32"/>
  <c r="D12" i="32"/>
  <c r="O19" i="32"/>
  <c r="J19" i="32"/>
  <c r="E19" i="32"/>
  <c r="N10" i="32"/>
  <c r="I10" i="32"/>
  <c r="D10" i="32"/>
  <c r="N9" i="32"/>
  <c r="I9" i="32"/>
  <c r="D9" i="32"/>
  <c r="N8" i="32"/>
  <c r="I8" i="32"/>
  <c r="D8" i="32"/>
  <c r="Q19" i="32"/>
  <c r="P19" i="32"/>
  <c r="N7" i="32"/>
  <c r="L19" i="32"/>
  <c r="K19" i="32"/>
  <c r="I7" i="32"/>
  <c r="G19" i="32"/>
  <c r="F19" i="32"/>
  <c r="D7" i="32"/>
  <c r="C2" i="32"/>
  <c r="C1" i="32"/>
  <c r="B2" i="31"/>
  <c r="B1" i="31"/>
  <c r="L33" i="30"/>
  <c r="K33" i="30"/>
  <c r="J33" i="30"/>
  <c r="I33" i="30"/>
  <c r="H33" i="30"/>
  <c r="F33" i="30"/>
  <c r="E33" i="30"/>
  <c r="D33" i="30"/>
  <c r="C33" i="30"/>
  <c r="B2" i="30"/>
  <c r="B1" i="30"/>
  <c r="C20" i="29"/>
  <c r="C19" i="29"/>
  <c r="C18" i="29"/>
  <c r="S16" i="29"/>
  <c r="O16" i="29"/>
  <c r="K16" i="29"/>
  <c r="G16" i="29"/>
  <c r="D16" i="29"/>
  <c r="C17" i="29"/>
  <c r="R16" i="29"/>
  <c r="Q16" i="29"/>
  <c r="P16" i="29"/>
  <c r="N16" i="29"/>
  <c r="M16" i="29"/>
  <c r="L16" i="29"/>
  <c r="J16" i="29"/>
  <c r="I16" i="29"/>
  <c r="H16" i="29"/>
  <c r="F16" i="29"/>
  <c r="E16" i="29"/>
  <c r="B2" i="29"/>
  <c r="B1" i="29"/>
  <c r="C17" i="28"/>
  <c r="C15" i="28" s="1"/>
  <c r="D15" i="28"/>
  <c r="C14" i="28"/>
  <c r="R8" i="28"/>
  <c r="N8" i="28"/>
  <c r="J8" i="28"/>
  <c r="F8" i="28"/>
  <c r="C12" i="28"/>
  <c r="C11" i="28"/>
  <c r="C10" i="28"/>
  <c r="C9" i="28"/>
  <c r="AA8" i="28"/>
  <c r="Z8" i="28"/>
  <c r="Y8" i="28"/>
  <c r="X8" i="28"/>
  <c r="W8" i="28"/>
  <c r="V8" i="28"/>
  <c r="U8" i="28"/>
  <c r="T8" i="28"/>
  <c r="S8" i="28"/>
  <c r="S8" i="29" s="1"/>
  <c r="Q8" i="28"/>
  <c r="Q8" i="29" s="1"/>
  <c r="P8" i="28"/>
  <c r="P8" i="29" s="1"/>
  <c r="O8" i="28"/>
  <c r="O8" i="29" s="1"/>
  <c r="M8" i="28"/>
  <c r="M8" i="29" s="1"/>
  <c r="K8" i="28"/>
  <c r="K8" i="29" s="1"/>
  <c r="G8" i="28"/>
  <c r="G8" i="29" s="1"/>
  <c r="B2" i="28"/>
  <c r="B1" i="28"/>
  <c r="B2" i="27"/>
  <c r="B1" i="27"/>
  <c r="D10" i="26"/>
  <c r="D15" i="26" s="1"/>
  <c r="C10" i="26"/>
  <c r="C7" i="26"/>
  <c r="C15" i="26" s="1"/>
  <c r="D7" i="26"/>
  <c r="B2" i="26"/>
  <c r="B1" i="26"/>
  <c r="G34" i="25"/>
  <c r="C13" i="27" s="1"/>
  <c r="C10" i="27" s="1"/>
  <c r="C18" i="27" s="1"/>
  <c r="F34" i="25"/>
  <c r="H32" i="25"/>
  <c r="H31" i="25"/>
  <c r="H30" i="25"/>
  <c r="H29" i="25"/>
  <c r="H28" i="25"/>
  <c r="H27" i="25"/>
  <c r="H26" i="25"/>
  <c r="H25" i="25"/>
  <c r="H24" i="25"/>
  <c r="H23" i="25"/>
  <c r="H22" i="25"/>
  <c r="H21" i="25"/>
  <c r="H20" i="25"/>
  <c r="H19" i="25"/>
  <c r="H18" i="25"/>
  <c r="H17" i="25"/>
  <c r="H16" i="25"/>
  <c r="H15" i="25"/>
  <c r="H14" i="25"/>
  <c r="H13" i="25"/>
  <c r="H12" i="25"/>
  <c r="H11" i="25"/>
  <c r="H10" i="25"/>
  <c r="H9" i="25"/>
  <c r="H8" i="25"/>
  <c r="B2" i="25"/>
  <c r="B1" i="25"/>
  <c r="H23" i="24"/>
  <c r="G22" i="24"/>
  <c r="F22" i="24"/>
  <c r="G21" i="24"/>
  <c r="F21" i="24"/>
  <c r="E33" i="25"/>
  <c r="D33" i="25"/>
  <c r="H19" i="24"/>
  <c r="H18" i="24"/>
  <c r="H17" i="24"/>
  <c r="H15" i="24"/>
  <c r="H14" i="24"/>
  <c r="H12" i="24"/>
  <c r="H11" i="24"/>
  <c r="H10" i="24"/>
  <c r="H9" i="24"/>
  <c r="H8" i="24"/>
  <c r="B2" i="24"/>
  <c r="B1" i="24"/>
  <c r="H20" i="23"/>
  <c r="H19" i="23"/>
  <c r="H18" i="23"/>
  <c r="H17" i="23"/>
  <c r="H16" i="23"/>
  <c r="H13" i="23"/>
  <c r="H12" i="23"/>
  <c r="H11" i="23"/>
  <c r="H10" i="23"/>
  <c r="H9" i="23"/>
  <c r="H8" i="23"/>
  <c r="B2" i="23"/>
  <c r="B1" i="23"/>
  <c r="G36" i="22"/>
  <c r="D33" i="22"/>
  <c r="G34" i="22"/>
  <c r="E33" i="22"/>
  <c r="G31" i="22"/>
  <c r="D24" i="22"/>
  <c r="F24" i="22"/>
  <c r="E24" i="22"/>
  <c r="C24" i="22"/>
  <c r="G19" i="22"/>
  <c r="F18" i="22"/>
  <c r="E18" i="22"/>
  <c r="D18" i="22"/>
  <c r="G16" i="22"/>
  <c r="F14" i="22"/>
  <c r="E14" i="22"/>
  <c r="I13" i="22"/>
  <c r="G13" i="22"/>
  <c r="F11" i="22"/>
  <c r="G12" i="22"/>
  <c r="D11" i="22"/>
  <c r="C11" i="22"/>
  <c r="G10" i="22"/>
  <c r="G9" i="22"/>
  <c r="G8" i="22" s="1"/>
  <c r="C8" i="22"/>
  <c r="F8" i="22"/>
  <c r="E8" i="22"/>
  <c r="D8" i="22"/>
  <c r="D14" i="22"/>
  <c r="B2" i="22"/>
  <c r="B1" i="22"/>
  <c r="F6" i="21"/>
  <c r="E6" i="21"/>
  <c r="D6" i="21"/>
  <c r="C6" i="21"/>
  <c r="C22" i="20"/>
  <c r="B2" i="20"/>
  <c r="B2" i="21" s="1"/>
  <c r="B1" i="20"/>
  <c r="B1" i="21" s="1"/>
  <c r="M34" i="19"/>
  <c r="D34" i="19"/>
  <c r="Q33" i="19"/>
  <c r="I33" i="19"/>
  <c r="Q32" i="19"/>
  <c r="I32" i="19"/>
  <c r="Q31" i="19"/>
  <c r="I31" i="19"/>
  <c r="I30" i="19"/>
  <c r="Q29" i="19"/>
  <c r="I29" i="19"/>
  <c r="Q28" i="19"/>
  <c r="I28" i="19"/>
  <c r="Q27" i="19"/>
  <c r="I27" i="19"/>
  <c r="I26" i="19"/>
  <c r="Q25" i="19"/>
  <c r="I25" i="19"/>
  <c r="Q24" i="19"/>
  <c r="I24" i="19"/>
  <c r="Q23" i="19"/>
  <c r="I23" i="19"/>
  <c r="I22" i="19"/>
  <c r="Q21" i="19"/>
  <c r="G9" i="19"/>
  <c r="F9" i="19"/>
  <c r="I9" i="19" s="1"/>
  <c r="C9" i="19"/>
  <c r="Q20" i="19"/>
  <c r="I20" i="19"/>
  <c r="G8" i="19"/>
  <c r="Q19" i="19"/>
  <c r="I19" i="19"/>
  <c r="I18" i="19"/>
  <c r="I17" i="19"/>
  <c r="I16" i="19"/>
  <c r="I15" i="19"/>
  <c r="I14" i="19"/>
  <c r="I13" i="19"/>
  <c r="I12" i="19"/>
  <c r="I11" i="19"/>
  <c r="I10" i="19"/>
  <c r="P9" i="19"/>
  <c r="O9" i="19"/>
  <c r="N9" i="19"/>
  <c r="M9" i="19"/>
  <c r="L9" i="19"/>
  <c r="K9" i="19"/>
  <c r="J9" i="19"/>
  <c r="P8" i="19"/>
  <c r="O8" i="19"/>
  <c r="N8" i="19"/>
  <c r="M8" i="19"/>
  <c r="L8" i="19"/>
  <c r="K8" i="19"/>
  <c r="K6" i="19" s="1"/>
  <c r="K34" i="19" s="1"/>
  <c r="J8" i="19"/>
  <c r="F8" i="19"/>
  <c r="C8" i="19"/>
  <c r="P7" i="19"/>
  <c r="N7" i="19"/>
  <c r="N6" i="19" s="1"/>
  <c r="N34" i="19" s="1"/>
  <c r="M7" i="19"/>
  <c r="L7" i="19"/>
  <c r="K7" i="19"/>
  <c r="J7" i="19"/>
  <c r="G7" i="19"/>
  <c r="G6" i="19" s="1"/>
  <c r="G34" i="19" s="1"/>
  <c r="F7" i="19"/>
  <c r="I7" i="19" s="1"/>
  <c r="I6" i="19" s="1"/>
  <c r="P6" i="19"/>
  <c r="P34" i="19" s="1"/>
  <c r="M6" i="19"/>
  <c r="L6" i="19"/>
  <c r="L34" i="19" s="1"/>
  <c r="F6" i="19"/>
  <c r="F34" i="19" s="1"/>
  <c r="I34" i="19" s="1"/>
  <c r="E6" i="19"/>
  <c r="E34" i="19" s="1"/>
  <c r="D6" i="19"/>
  <c r="J25" i="18"/>
  <c r="F25" i="18"/>
  <c r="K23" i="18"/>
  <c r="J23" i="18"/>
  <c r="I23" i="18"/>
  <c r="I25" i="18" s="1"/>
  <c r="G23" i="18"/>
  <c r="G25" i="18" s="1"/>
  <c r="F23" i="18"/>
  <c r="J21" i="18"/>
  <c r="I21" i="18"/>
  <c r="H21" i="18"/>
  <c r="G21" i="18"/>
  <c r="F21" i="18"/>
  <c r="D21" i="18"/>
  <c r="C21" i="18"/>
  <c r="K20" i="18"/>
  <c r="H20" i="18"/>
  <c r="E20" i="18"/>
  <c r="K19" i="18"/>
  <c r="H19" i="18"/>
  <c r="E19" i="18"/>
  <c r="K18" i="18"/>
  <c r="K21" i="18" s="1"/>
  <c r="H18" i="18"/>
  <c r="E18" i="18"/>
  <c r="E21" i="18" s="1"/>
  <c r="J16" i="18"/>
  <c r="I16" i="18"/>
  <c r="G16" i="18"/>
  <c r="D16" i="18"/>
  <c r="C16" i="18"/>
  <c r="E16" i="18" s="1"/>
  <c r="K15" i="18"/>
  <c r="H15" i="18"/>
  <c r="E15" i="18"/>
  <c r="K14" i="18"/>
  <c r="E14" i="18"/>
  <c r="F14" i="18" s="1"/>
  <c r="F16" i="18" s="1"/>
  <c r="H16" i="18" s="1"/>
  <c r="H24" i="18" s="1"/>
  <c r="K13" i="18"/>
  <c r="H13" i="18"/>
  <c r="E13" i="18"/>
  <c r="K12" i="18"/>
  <c r="H12" i="18"/>
  <c r="E12" i="18"/>
  <c r="K11" i="18"/>
  <c r="H11" i="18"/>
  <c r="E11" i="18"/>
  <c r="K10" i="18"/>
  <c r="K16" i="18" s="1"/>
  <c r="K24" i="18" s="1"/>
  <c r="H10" i="18"/>
  <c r="E10" i="18"/>
  <c r="K8" i="18"/>
  <c r="H8" i="18"/>
  <c r="H23" i="18" s="1"/>
  <c r="B2" i="18"/>
  <c r="B1" i="18"/>
  <c r="E22" i="17"/>
  <c r="D22" i="17"/>
  <c r="H21" i="17"/>
  <c r="H20" i="17"/>
  <c r="H19" i="17"/>
  <c r="H18" i="17"/>
  <c r="H17" i="17"/>
  <c r="H16" i="17"/>
  <c r="H15" i="17"/>
  <c r="F22" i="17"/>
  <c r="H13" i="17"/>
  <c r="H12" i="17"/>
  <c r="H11" i="17"/>
  <c r="H10" i="17"/>
  <c r="H9" i="17"/>
  <c r="H8" i="17"/>
  <c r="C22" i="17"/>
  <c r="B2" i="17"/>
  <c r="B1" i="17"/>
  <c r="T21" i="16"/>
  <c r="S21" i="16"/>
  <c r="R21" i="16"/>
  <c r="Q21" i="16"/>
  <c r="P21" i="16"/>
  <c r="O21" i="16"/>
  <c r="N21" i="16"/>
  <c r="M21" i="16"/>
  <c r="L21" i="16"/>
  <c r="K21" i="16"/>
  <c r="J21" i="16"/>
  <c r="I21" i="16"/>
  <c r="H21" i="16"/>
  <c r="G21" i="16"/>
  <c r="F21" i="16"/>
  <c r="E21" i="16"/>
  <c r="D21" i="16"/>
  <c r="C21" i="16"/>
  <c r="V20" i="16"/>
  <c r="V19" i="16"/>
  <c r="V18" i="16"/>
  <c r="V17" i="16"/>
  <c r="V16" i="16"/>
  <c r="V15" i="16"/>
  <c r="V14" i="16"/>
  <c r="U21" i="16"/>
  <c r="V12" i="16"/>
  <c r="V11" i="16"/>
  <c r="V10" i="16"/>
  <c r="V9" i="16"/>
  <c r="V8" i="16"/>
  <c r="V7" i="16"/>
  <c r="B2" i="16"/>
  <c r="B1" i="16"/>
  <c r="R22" i="15"/>
  <c r="P22" i="15"/>
  <c r="L22" i="15"/>
  <c r="J22" i="15"/>
  <c r="H22" i="15"/>
  <c r="F22" i="15"/>
  <c r="D22" i="15"/>
  <c r="S21" i="15"/>
  <c r="K22" i="15"/>
  <c r="S19" i="15"/>
  <c r="S18" i="15"/>
  <c r="S17" i="15"/>
  <c r="S15" i="15"/>
  <c r="N22" i="15"/>
  <c r="S14" i="15"/>
  <c r="G22" i="15"/>
  <c r="S12" i="15"/>
  <c r="S11" i="15"/>
  <c r="S10" i="15"/>
  <c r="S9" i="15"/>
  <c r="Q22" i="15"/>
  <c r="I22" i="15"/>
  <c r="B2" i="15"/>
  <c r="B1" i="15"/>
  <c r="B2" i="14"/>
  <c r="B1" i="14"/>
  <c r="E12" i="13"/>
  <c r="D12" i="13"/>
  <c r="C12" i="13"/>
  <c r="B12" i="13"/>
  <c r="E11" i="13"/>
  <c r="D11" i="13"/>
  <c r="C11" i="13"/>
  <c r="B11" i="13"/>
  <c r="F11" i="13" s="1"/>
  <c r="E10" i="13"/>
  <c r="D10" i="13"/>
  <c r="C10" i="13"/>
  <c r="B10" i="13"/>
  <c r="F10" i="13" s="1"/>
  <c r="F9" i="13"/>
  <c r="E9" i="13"/>
  <c r="D9" i="13"/>
  <c r="C9" i="13"/>
  <c r="B9" i="13"/>
  <c r="B16" i="12"/>
  <c r="B14" i="12" s="1"/>
  <c r="B11" i="12"/>
  <c r="B7" i="12"/>
  <c r="B6" i="12"/>
  <c r="B22" i="12" s="1"/>
  <c r="C19" i="11"/>
  <c r="C10" i="11"/>
  <c r="B2" i="11"/>
  <c r="B1" i="11"/>
  <c r="C48" i="10"/>
  <c r="C44" i="10"/>
  <c r="C53" i="10" s="1"/>
  <c r="C36" i="10"/>
  <c r="C31" i="10"/>
  <c r="C42" i="10" s="1"/>
  <c r="C13" i="10"/>
  <c r="C6" i="10"/>
  <c r="B2" i="10"/>
  <c r="B1" i="10"/>
  <c r="B2" i="9"/>
  <c r="B1" i="9"/>
  <c r="D25" i="8"/>
  <c r="D20" i="8"/>
  <c r="D16" i="8"/>
  <c r="D8" i="8"/>
  <c r="B2" i="8"/>
  <c r="B1" i="8"/>
  <c r="B2" i="7"/>
  <c r="B1" i="7"/>
  <c r="B2" i="6"/>
  <c r="F5" i="6" s="1"/>
  <c r="B1" i="6"/>
  <c r="E43" i="5"/>
  <c r="E42" i="5"/>
  <c r="E41" i="5"/>
  <c r="E40" i="5"/>
  <c r="E39" i="5"/>
  <c r="D38" i="5"/>
  <c r="E38" i="5" s="1"/>
  <c r="C38" i="5"/>
  <c r="E37" i="5"/>
  <c r="E36" i="5"/>
  <c r="E35" i="5"/>
  <c r="E34" i="5"/>
  <c r="E33" i="5"/>
  <c r="E32" i="5"/>
  <c r="C7" i="9" s="1"/>
  <c r="E31" i="5"/>
  <c r="C30" i="5"/>
  <c r="E29" i="5"/>
  <c r="E28" i="5"/>
  <c r="D27" i="28" s="1"/>
  <c r="E27" i="5"/>
  <c r="E26" i="5"/>
  <c r="E25" i="5"/>
  <c r="E24" i="5"/>
  <c r="E23" i="5"/>
  <c r="E22" i="5"/>
  <c r="E21" i="5"/>
  <c r="E20" i="5"/>
  <c r="E19" i="5"/>
  <c r="E18" i="5"/>
  <c r="E16" i="5"/>
  <c r="E13" i="5"/>
  <c r="E12" i="5"/>
  <c r="D11" i="5"/>
  <c r="E10" i="5"/>
  <c r="E9" i="5"/>
  <c r="D8" i="5"/>
  <c r="E8" i="5" s="1"/>
  <c r="C8" i="5"/>
  <c r="E7" i="5"/>
  <c r="E6" i="5"/>
  <c r="B2" i="5"/>
  <c r="B1" i="5"/>
  <c r="E44" i="4"/>
  <c r="E42" i="4"/>
  <c r="E41" i="4"/>
  <c r="E40" i="4"/>
  <c r="E39" i="4"/>
  <c r="E38" i="4"/>
  <c r="D37" i="4"/>
  <c r="C37" i="4"/>
  <c r="E36" i="4"/>
  <c r="E35" i="4"/>
  <c r="D34" i="4"/>
  <c r="E34" i="4" s="1"/>
  <c r="C34" i="4"/>
  <c r="E33" i="4"/>
  <c r="E31" i="4"/>
  <c r="C29" i="4"/>
  <c r="E28" i="4"/>
  <c r="E27" i="4"/>
  <c r="E25" i="4"/>
  <c r="E24" i="4"/>
  <c r="E23" i="4"/>
  <c r="E22" i="4"/>
  <c r="E21" i="4"/>
  <c r="E19" i="4"/>
  <c r="E18" i="4"/>
  <c r="E17" i="4"/>
  <c r="E16" i="4"/>
  <c r="E15" i="4"/>
  <c r="E14" i="4"/>
  <c r="D13" i="4"/>
  <c r="C13" i="4"/>
  <c r="E12" i="4"/>
  <c r="D6" i="4"/>
  <c r="E10" i="4"/>
  <c r="E9" i="4"/>
  <c r="E8" i="4"/>
  <c r="E7" i="4"/>
  <c r="B2" i="4"/>
  <c r="B1" i="4"/>
  <c r="E66" i="3"/>
  <c r="C65" i="14" s="1"/>
  <c r="E65" i="3"/>
  <c r="C64" i="14" s="1"/>
  <c r="E64" i="3"/>
  <c r="D63" i="3"/>
  <c r="E62" i="3"/>
  <c r="C61" i="14" s="1"/>
  <c r="E61" i="3"/>
  <c r="C60" i="14" s="1"/>
  <c r="E60" i="3"/>
  <c r="C59" i="14" s="1"/>
  <c r="D59" i="3"/>
  <c r="D68" i="3" s="1"/>
  <c r="C59" i="3"/>
  <c r="E58" i="3"/>
  <c r="C57" i="14" s="1"/>
  <c r="E57" i="3"/>
  <c r="C56" i="14" s="1"/>
  <c r="E56" i="3"/>
  <c r="C55" i="14" s="1"/>
  <c r="E52" i="3"/>
  <c r="C51" i="14" s="1"/>
  <c r="E50" i="3"/>
  <c r="D47" i="3"/>
  <c r="E48" i="3"/>
  <c r="C47" i="14" s="1"/>
  <c r="E45" i="3"/>
  <c r="E44" i="3"/>
  <c r="C43" i="14" s="1"/>
  <c r="E43" i="3"/>
  <c r="C42" i="14" s="1"/>
  <c r="C41" i="3"/>
  <c r="E40" i="3"/>
  <c r="C39" i="14" s="1"/>
  <c r="C38" i="3"/>
  <c r="E35" i="3"/>
  <c r="C36" i="8" s="1"/>
  <c r="E34" i="3"/>
  <c r="C35" i="8" s="1"/>
  <c r="E35" i="8" s="1"/>
  <c r="E33" i="3"/>
  <c r="C20" i="10"/>
  <c r="E31" i="3"/>
  <c r="D30" i="3"/>
  <c r="C30" i="3"/>
  <c r="E29" i="3"/>
  <c r="E28" i="3"/>
  <c r="C29" i="8" s="1"/>
  <c r="D27" i="3"/>
  <c r="E27" i="3" s="1"/>
  <c r="C27" i="3"/>
  <c r="E26" i="3"/>
  <c r="C27" i="8" s="1"/>
  <c r="E27" i="8" s="1"/>
  <c r="C25" i="14" s="1"/>
  <c r="D24" i="3"/>
  <c r="E22" i="3"/>
  <c r="C23" i="8" s="1"/>
  <c r="E23" i="8" s="1"/>
  <c r="E21" i="3"/>
  <c r="E18" i="3"/>
  <c r="C19" i="8" s="1"/>
  <c r="E19" i="8" s="1"/>
  <c r="C17" i="14" s="1"/>
  <c r="E17" i="3"/>
  <c r="C18" i="8" s="1"/>
  <c r="E18" i="8" s="1"/>
  <c r="C16" i="14" s="1"/>
  <c r="D15" i="3"/>
  <c r="E14" i="3"/>
  <c r="C15" i="8" s="1"/>
  <c r="E15" i="8" s="1"/>
  <c r="C13" i="14" s="1"/>
  <c r="E13" i="3"/>
  <c r="C14" i="8" s="1"/>
  <c r="E14" i="8" s="1"/>
  <c r="C12" i="14" s="1"/>
  <c r="E12" i="3"/>
  <c r="D11" i="3"/>
  <c r="C11" i="3"/>
  <c r="E10" i="3"/>
  <c r="D7" i="3"/>
  <c r="E8" i="3"/>
  <c r="C7" i="3"/>
  <c r="B2" i="3"/>
  <c r="B1" i="3"/>
  <c r="B1" i="2"/>
  <c r="Q26" i="19" l="1"/>
  <c r="Q22" i="19"/>
  <c r="Q30" i="19"/>
  <c r="Q18" i="19"/>
  <c r="J6" i="19"/>
  <c r="J34" i="19" s="1"/>
  <c r="E37" i="4"/>
  <c r="C58" i="14"/>
  <c r="E30" i="3"/>
  <c r="E59" i="3"/>
  <c r="D36" i="3"/>
  <c r="C21" i="23"/>
  <c r="C9" i="8"/>
  <c r="C11" i="8"/>
  <c r="E11" i="8" s="1"/>
  <c r="C9" i="14" s="1"/>
  <c r="E16" i="3"/>
  <c r="C17" i="8" s="1"/>
  <c r="C15" i="3"/>
  <c r="E21" i="23"/>
  <c r="E22" i="23" s="1"/>
  <c r="E7" i="3"/>
  <c r="C19" i="3"/>
  <c r="E23" i="3"/>
  <c r="C34" i="14"/>
  <c r="E36" i="8"/>
  <c r="E9" i="3"/>
  <c r="D19" i="3"/>
  <c r="C27" i="14"/>
  <c r="E29" i="8"/>
  <c r="C32" i="8"/>
  <c r="E32" i="3"/>
  <c r="C33" i="8" s="1"/>
  <c r="C44" i="14"/>
  <c r="D43" i="4"/>
  <c r="D45" i="4" s="1"/>
  <c r="E20" i="4"/>
  <c r="E30" i="4"/>
  <c r="D29" i="4"/>
  <c r="E32" i="4"/>
  <c r="G8" i="31"/>
  <c r="C28" i="28"/>
  <c r="C33" i="14"/>
  <c r="E49" i="3"/>
  <c r="E51" i="3"/>
  <c r="C63" i="14"/>
  <c r="C62" i="14" s="1"/>
  <c r="C11" i="9"/>
  <c r="C6" i="6"/>
  <c r="E11" i="3"/>
  <c r="E25" i="3"/>
  <c r="C24" i="3"/>
  <c r="E24" i="3" s="1"/>
  <c r="C22" i="8"/>
  <c r="C30" i="8"/>
  <c r="C49" i="14"/>
  <c r="E13" i="4"/>
  <c r="E26" i="4"/>
  <c r="E29" i="4"/>
  <c r="D30" i="5"/>
  <c r="E30" i="5" s="1"/>
  <c r="C13" i="8"/>
  <c r="E13" i="8" s="1"/>
  <c r="C11" i="14" s="1"/>
  <c r="C20" i="11"/>
  <c r="E39" i="3"/>
  <c r="C38" i="14" s="1"/>
  <c r="E20" i="3"/>
  <c r="C34" i="8"/>
  <c r="D38" i="3"/>
  <c r="E42" i="3"/>
  <c r="E46" i="3"/>
  <c r="E11" i="4"/>
  <c r="C6" i="4"/>
  <c r="E15" i="5"/>
  <c r="D17" i="5"/>
  <c r="D14" i="5" s="1"/>
  <c r="C27" i="28"/>
  <c r="D22" i="28"/>
  <c r="G5" i="6"/>
  <c r="C5" i="6"/>
  <c r="E5" i="6"/>
  <c r="D5" i="6"/>
  <c r="H25" i="18"/>
  <c r="K25" i="18"/>
  <c r="C47" i="3"/>
  <c r="E47" i="3" s="1"/>
  <c r="E55" i="3"/>
  <c r="E67" i="3"/>
  <c r="C11" i="5"/>
  <c r="E11" i="5" s="1"/>
  <c r="C17" i="5"/>
  <c r="E17" i="5" s="1"/>
  <c r="C21" i="11"/>
  <c r="F12" i="13"/>
  <c r="E22" i="15"/>
  <c r="M22" i="15"/>
  <c r="C22" i="15"/>
  <c r="V13" i="16"/>
  <c r="V21" i="16" s="1"/>
  <c r="H14" i="18"/>
  <c r="I8" i="19"/>
  <c r="Q12" i="19"/>
  <c r="Q16" i="19"/>
  <c r="C7" i="19"/>
  <c r="C6" i="19" s="1"/>
  <c r="C34" i="19" s="1"/>
  <c r="C8" i="20"/>
  <c r="C63" i="3"/>
  <c r="E63" i="3" s="1"/>
  <c r="O22" i="15"/>
  <c r="S16" i="15"/>
  <c r="G22" i="17"/>
  <c r="Q11" i="19"/>
  <c r="O7" i="19"/>
  <c r="O6" i="19" s="1"/>
  <c r="O34" i="19" s="1"/>
  <c r="Q15" i="19"/>
  <c r="Q14" i="19" s="1"/>
  <c r="I21" i="19"/>
  <c r="G11" i="22"/>
  <c r="G15" i="22"/>
  <c r="B23" i="12"/>
  <c r="B21" i="12"/>
  <c r="S20" i="15"/>
  <c r="H14" i="17"/>
  <c r="S8" i="15"/>
  <c r="S13" i="15"/>
  <c r="Q13" i="19"/>
  <c r="Q9" i="19" s="1"/>
  <c r="Q17" i="19"/>
  <c r="C14" i="20"/>
  <c r="E11" i="22"/>
  <c r="G20" i="22"/>
  <c r="C18" i="22"/>
  <c r="H13" i="24"/>
  <c r="C21" i="24"/>
  <c r="C22" i="24"/>
  <c r="G26" i="22"/>
  <c r="F22" i="23"/>
  <c r="G18" i="22"/>
  <c r="G22" i="23"/>
  <c r="D21" i="24"/>
  <c r="H7" i="24"/>
  <c r="E34" i="25"/>
  <c r="C14" i="22"/>
  <c r="N8" i="29"/>
  <c r="R8" i="29"/>
  <c r="H15" i="23"/>
  <c r="E22" i="24"/>
  <c r="E21" i="24"/>
  <c r="J8" i="29"/>
  <c r="D34" i="25"/>
  <c r="F8" i="29"/>
  <c r="D19" i="32"/>
  <c r="H20" i="24"/>
  <c r="H7" i="25"/>
  <c r="C16" i="29"/>
  <c r="C33" i="25"/>
  <c r="H33" i="25" s="1"/>
  <c r="G7" i="30"/>
  <c r="G33" i="30" s="1"/>
  <c r="H16" i="24"/>
  <c r="D22" i="24"/>
  <c r="E8" i="28"/>
  <c r="I8" i="28"/>
  <c r="H8" i="28"/>
  <c r="L8" i="28"/>
  <c r="D11" i="32"/>
  <c r="I11" i="32"/>
  <c r="I19" i="32" s="1"/>
  <c r="N11" i="32"/>
  <c r="N19" i="32" s="1"/>
  <c r="Q8" i="19" l="1"/>
  <c r="C22" i="28"/>
  <c r="C36" i="3"/>
  <c r="C41" i="14"/>
  <c r="C40" i="14" s="1"/>
  <c r="H8" i="29"/>
  <c r="C34" i="25"/>
  <c r="C66" i="14"/>
  <c r="C14" i="5"/>
  <c r="E14" i="5" s="1"/>
  <c r="C32" i="14"/>
  <c r="E34" i="8"/>
  <c r="E19" i="3"/>
  <c r="E9" i="8"/>
  <c r="L8" i="29"/>
  <c r="E8" i="29"/>
  <c r="H21" i="24"/>
  <c r="G24" i="22"/>
  <c r="H14" i="23"/>
  <c r="Q10" i="19"/>
  <c r="Q7" i="19"/>
  <c r="Q6" i="19" s="1"/>
  <c r="Q34" i="19" s="1"/>
  <c r="C54" i="14"/>
  <c r="C43" i="4"/>
  <c r="E6" i="4"/>
  <c r="D41" i="3"/>
  <c r="E41" i="3" s="1"/>
  <c r="C21" i="8"/>
  <c r="C28" i="14"/>
  <c r="C26" i="14" s="1"/>
  <c r="D30" i="8"/>
  <c r="D28" i="8" s="1"/>
  <c r="C35" i="22"/>
  <c r="C26" i="8"/>
  <c r="C13" i="6"/>
  <c r="D21" i="11" s="1"/>
  <c r="C50" i="14"/>
  <c r="C31" i="14"/>
  <c r="D33" i="8"/>
  <c r="D31" i="8" s="1"/>
  <c r="C28" i="8"/>
  <c r="C10" i="8"/>
  <c r="E10" i="8" s="1"/>
  <c r="C8" i="14" s="1"/>
  <c r="H21" i="23"/>
  <c r="C22" i="23"/>
  <c r="D22" i="23"/>
  <c r="C13" i="28"/>
  <c r="D8" i="28"/>
  <c r="I8" i="29"/>
  <c r="C26" i="20"/>
  <c r="C32" i="20" s="1"/>
  <c r="G14" i="22"/>
  <c r="G21" i="22" s="1"/>
  <c r="H22" i="17"/>
  <c r="E38" i="3"/>
  <c r="C37" i="14" s="1"/>
  <c r="E32" i="8"/>
  <c r="C30" i="14"/>
  <c r="C31" i="8"/>
  <c r="F31" i="8" s="1"/>
  <c r="C24" i="8"/>
  <c r="E24" i="8" s="1"/>
  <c r="E36" i="3"/>
  <c r="E15" i="3"/>
  <c r="H22" i="24"/>
  <c r="S22" i="15"/>
  <c r="C68" i="3"/>
  <c r="C45" i="14"/>
  <c r="C53" i="3"/>
  <c r="E22" i="8"/>
  <c r="C20" i="14"/>
  <c r="C12" i="8"/>
  <c r="E12" i="8" s="1"/>
  <c r="C48" i="14"/>
  <c r="C46" i="14" s="1"/>
  <c r="E17" i="8"/>
  <c r="C16" i="8"/>
  <c r="D53" i="3" l="1"/>
  <c r="E33" i="8"/>
  <c r="D37" i="8"/>
  <c r="C8" i="8"/>
  <c r="C29" i="14"/>
  <c r="C67" i="14"/>
  <c r="C10" i="14"/>
  <c r="F12" i="8"/>
  <c r="C15" i="10"/>
  <c r="F28" i="8"/>
  <c r="D8" i="29"/>
  <c r="C8" i="28"/>
  <c r="C19" i="14"/>
  <c r="C18" i="14" s="1"/>
  <c r="E21" i="8"/>
  <c r="E20" i="8" s="1"/>
  <c r="F20" i="8" s="1"/>
  <c r="C20" i="8"/>
  <c r="D20" i="11"/>
  <c r="E68" i="3"/>
  <c r="E31" i="8"/>
  <c r="E53" i="3"/>
  <c r="C69" i="3"/>
  <c r="C52" i="14"/>
  <c r="C25" i="8"/>
  <c r="E26" i="8"/>
  <c r="E30" i="8"/>
  <c r="E28" i="8" s="1"/>
  <c r="C7" i="14"/>
  <c r="C6" i="14" s="1"/>
  <c r="E8" i="8"/>
  <c r="C15" i="14"/>
  <c r="C14" i="14" s="1"/>
  <c r="E16" i="8"/>
  <c r="F16" i="8" s="1"/>
  <c r="D69" i="3"/>
  <c r="D11" i="11"/>
  <c r="D13" i="11"/>
  <c r="D16" i="11"/>
  <c r="D12" i="11"/>
  <c r="D15" i="11"/>
  <c r="D9" i="11"/>
  <c r="D19" i="11"/>
  <c r="D17" i="11"/>
  <c r="D8" i="11"/>
  <c r="D7" i="11"/>
  <c r="C33" i="22"/>
  <c r="F33" i="22"/>
  <c r="H34" i="25"/>
  <c r="H22" i="23"/>
  <c r="C45" i="4"/>
  <c r="E43" i="4"/>
  <c r="C22" i="14"/>
  <c r="F24" i="8"/>
  <c r="C37" i="8" l="1"/>
  <c r="C68" i="14"/>
  <c r="E69" i="3"/>
  <c r="E45" i="4"/>
  <c r="C8" i="29"/>
  <c r="C12" i="10"/>
  <c r="C29" i="10" s="1"/>
  <c r="G35" i="22"/>
  <c r="D10" i="11"/>
  <c r="C24" i="14"/>
  <c r="C23" i="14" s="1"/>
  <c r="E25" i="8"/>
  <c r="F25" i="8" s="1"/>
  <c r="F8" i="8"/>
  <c r="C35" i="14"/>
  <c r="E37" i="8" l="1"/>
  <c r="C5" i="9" s="1"/>
  <c r="K6" i="31"/>
  <c r="G33" i="22"/>
  <c r="G37" i="22" s="1"/>
  <c r="G39" i="22" l="1"/>
  <c r="C8" i="9"/>
  <c r="C13" i="9" s="1"/>
  <c r="C31" i="20"/>
  <c r="C3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5" authorId="0" shapeId="0" xr:uid="{0767A4E5-CDAA-42F7-90D3-27B5E17FC43F}">
      <text>
        <r>
          <rPr>
            <b/>
            <sz val="9"/>
            <color indexed="81"/>
            <rFont val="Tahoma"/>
            <family val="2"/>
          </rPr>
          <t>Author:</t>
        </r>
        <r>
          <rPr>
            <sz val="9"/>
            <color indexed="81"/>
            <rFont val="Tahoma"/>
            <family val="2"/>
          </rPr>
          <t xml:space="preserve">
თუ სებ-ის </t>
        </r>
      </text>
    </comment>
  </commentList>
</comments>
</file>

<file path=xl/sharedStrings.xml><?xml version="1.0" encoding="utf-8"?>
<sst xmlns="http://schemas.openxmlformats.org/spreadsheetml/2006/main" count="1653" uniqueCount="1039">
  <si>
    <t>პილარ 3-ის კვარტალური ანგარიშგება</t>
  </si>
  <si>
    <t>ბანკის სრული დასახელება</t>
  </si>
  <si>
    <t>სს სილქ ბანკი</t>
  </si>
  <si>
    <t>ბანკის სამეთვალყურეო საბჭოს თავმჯდომარე</t>
  </si>
  <si>
    <t>ი. მანაგაძე</t>
  </si>
  <si>
    <t>ბანკის გენერალური დირექტორი</t>
  </si>
  <si>
    <t>ა.ხოროშვილი</t>
  </si>
  <si>
    <t>ბანკის ვებ-გვერდი</t>
  </si>
  <si>
    <t>www.silkbank.ge</t>
  </si>
  <si>
    <t>ბანკის დირექტორატი ადასტურებს მოცემულ პილარ 3-ის ანგარიშგებაში ასახული ყველა მონაცემისა და ინფორმაციის უტყუარობასა და სიზუსტეს. ანგარიშგება მომზადებულია სამეთვალყურეო საბჭოსთან შეთანხმებული შიდა კონტროლის პროცესების სრული დაცვით, წინამდებარე ანგარიშგება აკმაყოფილებს საქართველოს ეროვნული ბანკის პრეზიდენტის 2017 წლის აპრილის N92/04 ბრძანებით დამტკიცებული "კომერციული ბანკების მიერ პილარ 3-ის ფარგლებში ინფორმაციის გამჟღავნების  წესის" მოთხოვნებსა და საქართველოს ეროვნული ბანკის მიერ დადგენილ სხვა წესებსა და ნორმებს.</t>
  </si>
  <si>
    <t>ცხრილი N</t>
  </si>
  <si>
    <t>სარჩევი</t>
  </si>
  <si>
    <t>ძირითადი მაჩვენებლები</t>
  </si>
  <si>
    <t>საბალანსო უწყისი</t>
  </si>
  <si>
    <t>მოგება-ზარალის ანგარიშგება</t>
  </si>
  <si>
    <t xml:space="preserve">ბალანსგარეშე ანგარიშების უწყისი </t>
  </si>
  <si>
    <t>რისკის მიხედვით შეწონილი რისკის პოზიციები</t>
  </si>
  <si>
    <t>ინფორმაცია ბანკის სამეთვალყურეო საბჭოს, დირექტორატის და აქციონერთა შესახებ</t>
  </si>
  <si>
    <t>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t>
  </si>
  <si>
    <t>საბალანსო ელემენტების ღირებულებასა და  საკრედიტო რისკის მიხედვით შეწონვას დაქვემდებარებულ რისკის პოზიციებს შორის განსხვავებები</t>
  </si>
  <si>
    <t>საზედამხედველო კაპიტალი</t>
  </si>
  <si>
    <t>9.1</t>
  </si>
  <si>
    <t>კაპიტალის ადეკვატურობის მოთხოვნები</t>
  </si>
  <si>
    <t>საბალანსო უწყისისა და საზედამხედველო კაპიტალის ელემენტებს შორის კავშირები</t>
  </si>
  <si>
    <t>საკრედიტო რისკის მიხედვით შეწონილი რისკის პოზიციები</t>
  </si>
  <si>
    <t>საკრედიტო რისკის მიტიგაცია</t>
  </si>
  <si>
    <t>სტანდარტიზებული მიდგომა - საკრედიტო რისკის მიტიგაციის ეფექტი</t>
  </si>
  <si>
    <t>ლიკვიდობის გადაფარვის კოეფიციენტი</t>
  </si>
  <si>
    <t>კონტრაგენტთან დაკავშირებული საკრედიტო რისკის მიხედვით შეწონილი რისკის პოზიციები</t>
  </si>
  <si>
    <t>ლევერიჯის კოეფიციენტი</t>
  </si>
  <si>
    <t>წმინდა სტაბილური დაფინანსების კოეფიციენტი</t>
  </si>
  <si>
    <t>რისკის პოზიციის ღირებულება ნარჩენი ვადიანობის  და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</si>
  <si>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რისკის კლასების მიხედვით</t>
  </si>
  <si>
    <t>აქტივების, აქტივებზე მოსალოდნელი საკრედიტო ზარალის და ჩამოწერის განაწილება დაფარვის წყაროს სექტორების მიხედვით</t>
  </si>
  <si>
    <t>მოსალოდნელი საკრედიტო ზარალის ცვლილება სესხებზე და კორპორატიულ სავალო ფასიან ქაღალდებზე</t>
  </si>
  <si>
    <t>უმოქმედო სესხების ცვლილება</t>
  </si>
  <si>
    <t>სესხების, სავალო ფასიანი ქაღალდების და გარესაბალანსო ვალდებულებების განაწილება, საკრედიტო რისკის კატეგორიის, ვადაგადაცილების და მსესხებლის ტიპის მიხედვით</t>
  </si>
  <si>
    <t>სესხების,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გარანტიებით უზრუნველყოფილი სესხების განაწილება საკრედიტო რისკის კატეგორიისა და ვადაგადაცილების მიხედვით</t>
  </si>
  <si>
    <t>სესხების და სესხებზე მოსალოდნელი საკრედიტო ზარალის განაწილება, დაფარვის წყაროს სექტორების და საკრედიტო რისკის კატეგორიის მიხედვით</t>
  </si>
  <si>
    <t>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t>
  </si>
  <si>
    <t>ზოგადი და ხარისხობრივი ინფორმაცია საცალო პროდუქტებზე</t>
  </si>
  <si>
    <t>ბანკი:</t>
  </si>
  <si>
    <t>თარიღი:</t>
  </si>
  <si>
    <t>ცხრილი 1</t>
  </si>
  <si>
    <t>ფასს-ის საფუძელზე დაანგარიშებული რიცხვები</t>
  </si>
  <si>
    <t>N</t>
  </si>
  <si>
    <t>საზედამხედველო კაპიტალი (მოცულობა, ლარი)</t>
  </si>
  <si>
    <t>ბაზელ III-ზე დაფუძნებული ჩარჩოს მიხედვით</t>
  </si>
  <si>
    <t>ძირითადი პირველადი კაპიტალი</t>
  </si>
  <si>
    <t>პირველადი კაპიტალი</t>
  </si>
  <si>
    <t>ძირითადი პირველადი კაპიტალის ჯამური მოთხოვნა</t>
  </si>
  <si>
    <t>პირველადი კაპიტალის ჯამური მოთხოვნა</t>
  </si>
  <si>
    <t>საზედამხედველო კაპიტალის ჯამური მოთხოვნა</t>
  </si>
  <si>
    <t>რისკის მიხედვით შეწონილი მთლიანი რისკის პოზიციები (მოცულობა, ლარი)</t>
  </si>
  <si>
    <t>რისკის მიხედვით შეწონილი მთლიანი რისკის პოზიციები (ბაზელ III-ზე დაფუძნებული ჩარჩოს მიხედვით)</t>
  </si>
  <si>
    <t>კაპიტალის ადეკვატურობის კოეფიციენტები (%)</t>
  </si>
  <si>
    <t>ძირითადი პირველადი კაპიტალის კოეფიციენტი</t>
  </si>
  <si>
    <t>პირველადი კაპიტალის კოეფიციენტი</t>
  </si>
  <si>
    <t>საზედამხედველო კაპიტალის კოეფიციენტი</t>
  </si>
  <si>
    <t>მოგება</t>
  </si>
  <si>
    <t>მთლიანი საპროცენტო შემოსავლები / საშუალო წლიურ აქტივებთან</t>
  </si>
  <si>
    <t>მთლიანი საპროცენტო ხარჯები / საშუალო წლიურ აქტივებთან</t>
  </si>
  <si>
    <t>საოპერაციო შედეგი / საშუალო წლიურ აქტივებთან</t>
  </si>
  <si>
    <t>წმინდა საპროცენტო მარჟა</t>
  </si>
  <si>
    <t>უკუგება საშუალო აქტივებზე (ROA)</t>
  </si>
  <si>
    <t>უკუგება საშუალო კაპიტალზე (ROE)</t>
  </si>
  <si>
    <t>აქტივების ხარისხი</t>
  </si>
  <si>
    <t>უმოქმედო სესხები / მთლიან სესხებთან</t>
  </si>
  <si>
    <t>უცხოური ვალუტით არსებული სესხები / მთლიან სესხებთან</t>
  </si>
  <si>
    <t>უცხოური ვალუტით არსებული აქტივები / მთლიან აქტივებთან</t>
  </si>
  <si>
    <t>მთლიანი სესხების წლიური ზრდის ტემპი</t>
  </si>
  <si>
    <t>ლიკვიდობა</t>
  </si>
  <si>
    <t>ლიკვიდური აქტივები / მთლიან აქტივებთან</t>
  </si>
  <si>
    <t>უცხოური ვალუტით არსებული ვალდებულებები / მთლიან ვალდებულებებთან</t>
  </si>
  <si>
    <t>მიმდინარე და მოთხოვნამდე დეპოზიტები / მთლიან აქტივებთან</t>
  </si>
  <si>
    <t>ლიკვიდობის გადაფარვის კოეფიციენტი ***</t>
  </si>
  <si>
    <t>მაღალი ხარისხის ლიკვიდური აქტივები (სულ)</t>
  </si>
  <si>
    <t>ფულის წმინდა გადინება (სულ)</t>
  </si>
  <si>
    <t>ლიკვიდობის გადაფარვის კოეფიციენტი (%)</t>
  </si>
  <si>
    <t>ხელმისაწვდომი სტაბილური დაფინანსება</t>
  </si>
  <si>
    <t>სტაბილური დაფინანსების საჭიროება</t>
  </si>
  <si>
    <t>წმინდა სტაბილური დაფინანსების კოეფიციენტი (%)</t>
  </si>
  <si>
    <t>*** სებ-ის მეთოდოლოგიით გაანგარიშებული კოეფიციენტები, რომელიც ბაზელის მეთოდოლოგიისგან განსხვავებით, უფრო მეტადაა კონცენტრირებული ლოკალურ რისკებზე.
იხილეთ ცხრილი 14. LCR. აღნიშნული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</si>
  <si>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ფინანსური მდგომარეობის ანგარიშგება</t>
  </si>
  <si>
    <t>საანგარიშგებო პერიოდი</t>
  </si>
  <si>
    <t>წინა წლის შესაბამისი პერიოდი</t>
  </si>
  <si>
    <t>ლარი</t>
  </si>
  <si>
    <t>უცხ.ვალუტა</t>
  </si>
  <si>
    <t>სულ</t>
  </si>
  <si>
    <t>აქტივები</t>
  </si>
  <si>
    <t>Check with FSF</t>
  </si>
  <si>
    <t>ნაღდი ფული, ფულადი სახსრები საქართველოს ეროვნული ბანკში და სხვა ბანკებში</t>
  </si>
  <si>
    <t>ნაღდი ფული</t>
  </si>
  <si>
    <t>ფულადი სახსრები საქართველოს ეროვნულ ბანკში</t>
  </si>
  <si>
    <t>ფულადი სახსრები სხვა ბანკებში</t>
  </si>
  <si>
    <t>სავაჭროდ გამიზნული ფინანსური აქტივები</t>
  </si>
  <si>
    <t>მათ შორის: წარმოებული ფინანსური ინსტრუმენტები</t>
  </si>
  <si>
    <t>სავალდებულო წესით რეალური ღირებულებით შეფასებული არასავაჭრო ფინანსური ინსტრუმენტები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</si>
  <si>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</si>
  <si>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</si>
  <si>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წილობრივი ინსტრუმენტები</t>
  </si>
  <si>
    <t>სავალო ფასიანი ქაღალდები</t>
  </si>
  <si>
    <t>გაცემული სესხები და მოთხოვნები</t>
  </si>
  <si>
    <t>ამორტიზებული ღირებულებით შეფასებული ფინანსური აქტივები</t>
  </si>
  <si>
    <t>ინვესტიციები შვილობილ, მეკავშირე და ერთობლივ საწარმოებში</t>
  </si>
  <si>
    <t>გასაყიდად გამიზნული გრძელვადიანი აქტივები და გამსვლელი ჯგუფები</t>
  </si>
  <si>
    <t>მატერიალური აქტივები</t>
  </si>
  <si>
    <t>ძირითადი საშუალებები</t>
  </si>
  <si>
    <t>საინვესტიციო ქონება</t>
  </si>
  <si>
    <t>არამატერიალური აქტივები</t>
  </si>
  <si>
    <t>გუდვილი</t>
  </si>
  <si>
    <t>სხვა არამატერიალური აქტივები</t>
  </si>
  <si>
    <t>საგადასახადო აქტივები</t>
  </si>
  <si>
    <t>მიმდინარე საგადასახადო აქტივები</t>
  </si>
  <si>
    <t>გადავადებული საგადასახადო აქტივები</t>
  </si>
  <si>
    <t>სხვა აქტივები</t>
  </si>
  <si>
    <t>მათ შორის: დასაკუთრებული ქონება</t>
  </si>
  <si>
    <t>მათ შორის: მისაღები დივიდენდები</t>
  </si>
  <si>
    <t>სულ აქტივები</t>
  </si>
  <si>
    <t>ვალდებულებები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</si>
  <si>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</si>
  <si>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მოგება-ზარალში ასახვით</t>
  </si>
  <si>
    <t>ამორტიზებული ღირებულებით შეფასებული ფინანსური ვალდებულებები</t>
  </si>
  <si>
    <t>დეპოზიტები</t>
  </si>
  <si>
    <t>ნასესხები სახსრები</t>
  </si>
  <si>
    <t>გამოშვებული სავალო ფასიანი ქაღალდები</t>
  </si>
  <si>
    <t>სხვა ფინანსური ვალდებულებები</t>
  </si>
  <si>
    <t>ანარიცხები</t>
  </si>
  <si>
    <t>საგადასახადო ვალდებულებები</t>
  </si>
  <si>
    <t>მიმდინარე საგადასახადო ვალდებულებები</t>
  </si>
  <si>
    <t>გადავადებული საგადასახადო ვალდებულებები</t>
  </si>
  <si>
    <t>სუბორდინირებული ვალდებულებები</t>
  </si>
  <si>
    <t>სხვა ვალდებულებები</t>
  </si>
  <si>
    <t>მათ შორის: გადასახდელი დივიდენდები</t>
  </si>
  <si>
    <t>სულ ვალდებულებები</t>
  </si>
  <si>
    <t>საკუთარი კაპიტალი</t>
  </si>
  <si>
    <t>სააქციო კაპიტალი</t>
  </si>
  <si>
    <t>პრივილეგრირებული აქციები</t>
  </si>
  <si>
    <t>საემისიო კაპიტალი</t>
  </si>
  <si>
    <t>(-) გამოსყიდული საკუთარი აქციები</t>
  </si>
  <si>
    <t>გამოშვებული წილობრივი ინსტრუმენტები, გარდა საკუთარი კაპიტალისა</t>
  </si>
  <si>
    <t>რთული ფინანსური ინსტრუმენტის წილობრივი კომპონენტი</t>
  </si>
  <si>
    <t>სხვა გამოშვებული წილობრივი ინსტრუმენტები</t>
  </si>
  <si>
    <t>აქციებზე დაფუძნებული გადახდის რეზერვი</t>
  </si>
  <si>
    <t>დაგროვილი სხვა სრული შემოსავალი</t>
  </si>
  <si>
    <t>გადაფასების რეზერვი</t>
  </si>
  <si>
    <t>რეალური ღირებულების ცვლილებები წილობრივ ინსტრუმენტებზე, რომლებიც შეფასებულია რეალური ღირებულებით, სხვა სრულ შემოსავალში ასახვით</t>
  </si>
  <si>
    <t>რეალური ღირებულებით სხვა სრულ შემოსავალში ასახული სავალო ინსტრუმენტების რეალური ღირებულების ცვლილებები</t>
  </si>
  <si>
    <t>გაუნაწილებელი მოგება</t>
  </si>
  <si>
    <t>სულ საკუთარი კაპიტალი</t>
  </si>
  <si>
    <t>სულ საკუთარი კაპიტალი და ვალდებულებები</t>
  </si>
  <si>
    <t>საპროცენტო შემოსავალი</t>
  </si>
  <si>
    <t>რეალური ღირებულებით შეფასებული არასავაჭრო ფინანსური ინსტრუმენტები სავალდებულო წესით მოგება-ზარალში ასახვით</t>
  </si>
  <si>
    <t>საკუთარი შეხედულებისამებრ რეალური ღირებულებით შეფასებული ფინანსური აქტივები, მოგება- ზარალში ასახვით</t>
  </si>
  <si>
    <t>(საპროცენტო ხარჯები)</t>
  </si>
  <si>
    <t>(სავაჭროდ გამიზნული ფინანსური ვალდებულებები)</t>
  </si>
  <si>
    <t>(საკუთარი შეხედულებისამებრ რეალური ღირებულებით შეფასებული ფინანსური ვალდებულებები, მოგება ან ზარალში ასახვით)</t>
  </si>
  <si>
    <t>(ამორტიზებული ღირებულებით შეფასებული ფინანსური ვალდებულებები)</t>
  </si>
  <si>
    <t>(სხვა ვალდებულებები)</t>
  </si>
  <si>
    <t>შემოსავალი დივიდენდებიდან</t>
  </si>
  <si>
    <t>საკომისიო შემოსავალი</t>
  </si>
  <si>
    <t>(საკომისიო ხარჯი)</t>
  </si>
  <si>
    <t>წმინდა შემოსულობა ან (-) ზარალი იმ ფინანსური აქტივებისა და ვალდებულებების აღიარების შეწყვეტით, რომელიც არ არის შეფასებული რეალური ღირებულებით მოგება ან ზარალში ასახვით</t>
  </si>
  <si>
    <t>შემოსულობა ან (-) ზარალი სავაჭროდ გამიზნული ფინანსური აქტივებიდან და ვალდებულებებიდან,წმინდა</t>
  </si>
  <si>
    <t>შემოსულობა ან (-) ზარალი არასავაჭრო ფინანსური აქტივებიდან, რომელიც სავალდებულო წესით შეფასებულია რეალური ღირებულებით მოგება ან ზარალში ასახვით,წმინდა</t>
  </si>
  <si>
    <t>შემოსულობა ან (-) ზარალი საკუთარი შეხედულებისამებრ რეალური ღირებულებით შეფასებული ფინანსური აქტივებიდან და ვალდებულებებიდან, მოგება-ზარალში ასახვით,წმინდა</t>
  </si>
  <si>
    <t>საკურსო სხვაობა [შემოსულობა ან (-) ზარალი],წმინდა</t>
  </si>
  <si>
    <t>არაფინანსური აქტივების აღიარების შეწყვეტიდან მიღებული შემოსულობა ან (-) ზარალი,წმინდა</t>
  </si>
  <si>
    <t>სხვა საოპერაციო შემოსავალი</t>
  </si>
  <si>
    <t>(სხვა საოპერაციო ხარჯი)</t>
  </si>
  <si>
    <t>(ადმინისტრაციული ხარჯები)</t>
  </si>
  <si>
    <t>(შრომის ანაზღაურების ხარჯი)</t>
  </si>
  <si>
    <t>(სხვა ადმინისტრაციული ხარჯი)</t>
  </si>
  <si>
    <t>(ცვეთის და ამორტიზაციის ხარჯები)</t>
  </si>
  <si>
    <t>ფინანსური ინსტრუმენტების მოდოფიკაციით მიღებული შემოსულობა ან (-) ზარალი,წმინდა</t>
  </si>
  <si>
    <t>(ანარიცხები ან (-) ანარიცხების ანულირება)</t>
  </si>
  <si>
    <t>(გაცემული გარანტიები და შესრულების პირობა)</t>
  </si>
  <si>
    <t>(სხვა ანარიცხები)</t>
  </si>
  <si>
    <t>(გაუფასურება ან (-) გაუფასურების ანულირება იმ ფინანსური აქტივების, რომლებიც შეფასებული არ არის რეალური ღირებულებით, მოგება-ზარალში ასახვით)</t>
  </si>
  <si>
    <t>(რეალური ღირებულებით შეფასებული ფინანსური აქტივები, სხვა სრულ შემოსავალში ასახვით)</t>
  </si>
  <si>
    <t>(ამორტიზებული ღირებულებით შეფასებული ფინანსური აქტივები)</t>
  </si>
  <si>
    <t>(გაუფასურება ან (-) გაუფასურების ანულირება ინვესტიციების შვილობილ, მეკავშირე და ერთობლივ საწარმოებში)</t>
  </si>
  <si>
    <t>არაფინანსური აქტივების გაუფასურება ან (-) გაუფასურების ანულირება</t>
  </si>
  <si>
    <t>წილი მოგებიდან ან (-) ზარალიდან ინვესტიციებზე შვილობილ, მეკავშირე და ერთობლივ საწარმოებში, რომელიც აღრიცხულია წილობრივი მეთოდით</t>
  </si>
  <si>
    <t>მოგება ან (-) ზარალი დაბეგვრამდე</t>
  </si>
  <si>
    <t>(მოგების გადასახადის ხარჯი ან (-) შემოსავალი)</t>
  </si>
  <si>
    <t>მოგება ან (-) ზარალი დაბეგვრის შემდეგ</t>
  </si>
  <si>
    <t>ბალანსგარეშე ანგარიშგების უწყისი</t>
  </si>
  <si>
    <t>მიღებული "სესხის გაცემის ვალდებულებები"</t>
  </si>
  <si>
    <t>ბანკის მიმართ არსებული მოთხოვნის უზრუნველყოფის მიზნით მიღებული გარანტიები</t>
  </si>
  <si>
    <t>ბანკის მოთხოვნის უზრუნველყოფის მიზნით მიღებული გარანტიები</t>
  </si>
  <si>
    <t xml:space="preserve">თავდებობა, სოლიდარული პასუხისმგებლობა </t>
  </si>
  <si>
    <t xml:space="preserve">გარანტია </t>
  </si>
  <si>
    <t>ბანკის მიმართ არსებული მოთხოვნის უზრუნველყოფის მიზნით დატვირთული ბანკის აქტივები</t>
  </si>
  <si>
    <t>ბანკის ფინანსური აქტივები</t>
  </si>
  <si>
    <t>ბანკის არაფინანსური აქტივები</t>
  </si>
  <si>
    <t>გირავნობის უზრუნველყოფის სახით მიღებული აქტივები:</t>
  </si>
  <si>
    <t>ფულადი სახსრები</t>
  </si>
  <si>
    <t>ძვირფასი ლითონები და ქვები</t>
  </si>
  <si>
    <t>უძრავი ქონება:</t>
  </si>
  <si>
    <t>5.3.1</t>
  </si>
  <si>
    <t>საცხოვრებელი</t>
  </si>
  <si>
    <t>5.3.2</t>
  </si>
  <si>
    <t>კომერციული</t>
  </si>
  <si>
    <t>5.3.3</t>
  </si>
  <si>
    <t>კომპლექსური ტიპის უძრავი ქონება</t>
  </si>
  <si>
    <t>5.3.4</t>
  </si>
  <si>
    <t>მიწის ნაკვეთები (შენობა ნაგებობების გარეშე)</t>
  </si>
  <si>
    <t>5.3.5</t>
  </si>
  <si>
    <t>სხვა</t>
  </si>
  <si>
    <t>მოძრავი ქონება</t>
  </si>
  <si>
    <t>წილის გირავნობა</t>
  </si>
  <si>
    <t xml:space="preserve">ფასიანი ქაღალდები  </t>
  </si>
  <si>
    <t>სესხის გაცემის ვალდებულებები</t>
  </si>
  <si>
    <t>გაცემული გარანტიები</t>
  </si>
  <si>
    <t>აკრედიტივი</t>
  </si>
  <si>
    <t>წარმოებული ფინანსური ინსტრუმენტები</t>
  </si>
  <si>
    <t>სავალუტო კურსთან დაკავშირებული კონტრაქტების (გარდა ოფციონებისა) ფარგლებში მისაღები თანხები</t>
  </si>
  <si>
    <t>სავალუტო კურსთან დაკავშირებული კონტრაქტების (გარდა ოფციონებისა) ფარგლებში გასაცები თანხები</t>
  </si>
  <si>
    <t xml:space="preserve">საპროცენტო განაკვეთთან დაკავშირებული კონტრაქტების (გარდა ოფციონებისა) ძირითადი თანხა </t>
  </si>
  <si>
    <t>გაყიდული ოფციონები</t>
  </si>
  <si>
    <t>ნაყიდი ოფციონები</t>
  </si>
  <si>
    <t>სხვა წარმოებული ინსტრუმენტების ფარგლებში ბანკის პოტენციური მოთხოვნის ნომინალური ღირებულება</t>
  </si>
  <si>
    <t>სხვა წარმოებული ინსტრუმენტების ფარგლებში ბანკის მიმართ პოტენციური მოთხოვნის ნომინალური ღირებულება</t>
  </si>
  <si>
    <t>ზარალში ჩამოწერილი ვალები</t>
  </si>
  <si>
    <t>ბოლო 3 თვის განმავალობაში ბალანსიდან ჩამოწერილი საკრედიტო მოთხოვნების ძირი თანხა</t>
  </si>
  <si>
    <t>ბოლო 3 თვის განმავალობაში ბალანსზე აუღიარებელი და ბალანსიდან ჩამოწერილი მისაღები პროცენტები და ჯარიმები</t>
  </si>
  <si>
    <t>ბოლო 5 წლის განმავლობაში (ბოლო 3 თვის ჩათვლით) ბალანსიდან ჩამოწერილი საკრედიტო მოთხოვნების ძირი თანხა</t>
  </si>
  <si>
    <t>ბოლო 5 წლის განმავლობაში (ბოლო 3 თვის ჩათვლით) ბალანსიდან ჩამოწერილი და ბალანსზე აუღიარებელი მისაღები პროცენტები და ჯარიმები</t>
  </si>
  <si>
    <t>კაპიტალური დანახარჯების პოტენციური სახელშეკრულებო ვალდებულება</t>
  </si>
  <si>
    <t>ცხრილი 5</t>
  </si>
  <si>
    <t>ლარებით</t>
  </si>
  <si>
    <t>საკრედიტო რისკი მიხედვით შეწონილი რისკის პოზიციები</t>
  </si>
  <si>
    <t>1.1.1</t>
  </si>
  <si>
    <t>მათ შორის: ზღვრული დაქვითვის მეთოდს დაქვემდებარებული რისკის პოზიციები, რომლებიც არ იქვითება კაპიტალიდან (რომლებიც იწონება 250%-ში)</t>
  </si>
  <si>
    <t>გარესაბალანსო ელემენტები</t>
  </si>
  <si>
    <t>საბაზრო რისკის მიხედვით შეწონილი რისკის პოზიციები</t>
  </si>
  <si>
    <t>საოპერაციო რისკის მიხედვით შეწონილი რისკის პოზიციები</t>
  </si>
  <si>
    <t>სულ რისკის მიხედვით შეწონილი რისკის პოზიციები</t>
  </si>
  <si>
    <t>ცხრილი 6</t>
  </si>
  <si>
    <t>სამეთვალყურეო საბჭოს შემადგენლობა</t>
  </si>
  <si>
    <t>დამოუკიდებლობის სტატუსი</t>
  </si>
  <si>
    <t>ირაკლი მანაგაძე</t>
  </si>
  <si>
    <t>დამოუკიდებელი თავმჯდომარე</t>
  </si>
  <si>
    <t>ვასილ კენკიშვილი</t>
  </si>
  <si>
    <t>არადამოუკიდებელ წევრი</t>
  </si>
  <si>
    <t>არჩილ ლურსმანაშვილი</t>
  </si>
  <si>
    <t>დევიდ ფრანც ბორგერი, /გერმანია/</t>
  </si>
  <si>
    <t>მზია ქოქუაშვილი</t>
  </si>
  <si>
    <t>დამოუკიდებელი წევრი</t>
  </si>
  <si>
    <t>ნანა ჩხობაძე</t>
  </si>
  <si>
    <t>დირექტორთა საბჭოს შემადგენლობა</t>
  </si>
  <si>
    <t>პოზიციის დასახელება/კონტროლს დაქვემდებარებული მიმართულება ბანკში</t>
  </si>
  <si>
    <t>ალექსი ხოროშვილი</t>
  </si>
  <si>
    <t>გენერალური დირექტორი</t>
  </si>
  <si>
    <t>გიორგი ღიბრაძე</t>
  </si>
  <si>
    <t>იურიდიული დირექტორი</t>
  </si>
  <si>
    <t>ნათია მერაბიშვილი</t>
  </si>
  <si>
    <t>ოპერაციების მართვის დირექტორი</t>
  </si>
  <si>
    <t>ირაკლი ბენდელიანი</t>
  </si>
  <si>
    <t>ინფორმაციული ტექნოლოგიების დირექტორი</t>
  </si>
  <si>
    <t>გიორგი კალოიანი</t>
  </si>
  <si>
    <t>რისკების დირექტორი</t>
  </si>
  <si>
    <t>დავით ნინიძე</t>
  </si>
  <si>
    <t>პროდუქტებისა და ინოვაციების დირექტორი</t>
  </si>
  <si>
    <t>საწესდებო კაპიტალის 1% და მეტი წილის მფლობელი აქციონერების ჩამონათვალი წილების მითითებით</t>
  </si>
  <si>
    <t>სილქ როუდ გრუპ ჰოლდინგ (მალტა) ლიმიტედ, მალტა</t>
  </si>
  <si>
    <t>შპს პარტომტა</t>
  </si>
  <si>
    <t>სს სილქ ჰოლდინგი</t>
  </si>
  <si>
    <t>ბანკის ბენეფიციარების ჩამონათვალი, რომლებიც პირდაპირ და არაპირდაპირ ფლობენ აქციების 5%–ს ან მეტს წილების მითითებით</t>
  </si>
  <si>
    <t>გიორგი რამიშვილი</t>
  </si>
  <si>
    <t>ალექსი თოფურია</t>
  </si>
  <si>
    <t>დევიდ ფრანც ბორგერი, გერმანია</t>
  </si>
  <si>
    <t>აქციებით შეზღუდული კერძო კომპანია ბრეიტენბერგ პრაივიტ ლიმიტედ, სინგაპური</t>
  </si>
  <si>
    <t>2.1.1</t>
  </si>
  <si>
    <t xml:space="preserve"> ერკინ ტატიშევი, ყაზახეთი</t>
  </si>
  <si>
    <t>ალექსანდრე ხეთაგური</t>
  </si>
  <si>
    <t>ცხრილი 7</t>
  </si>
  <si>
    <t>a</t>
  </si>
  <si>
    <t>b</t>
  </si>
  <si>
    <t>c</t>
  </si>
  <si>
    <t xml:space="preserve">სტანდარტიზებული საზედამხედველო ანგარიშგების საბალანსო ელემენტები </t>
  </si>
  <si>
    <t>საბალანსო ღირებულებები ფასს სტანდარტების აღრიცხვის წესების მიხედვით (ინდივიდუალური ფინანსური ანგარიშგება)</t>
  </si>
  <si>
    <t xml:space="preserve"> საბალანსო ღირებულებები </t>
  </si>
  <si>
    <t>ელემენტი, რომელზეც არ ვრცელდება კაპიტალის მოთხოვნა ან ექვემდებარება კაპიტალიდან დაქვითვას</t>
  </si>
  <si>
    <t xml:space="preserve">საკრედიტო რისკით შეწონვას დაქვემდებარებული საბალანსო ელემენტების ნომინალური ღირებულება </t>
  </si>
  <si>
    <t>საკრედიტო რისკის მიხედვით შეწონვას დაქვემდებარებული საბალანსო ელემენტების ჯამური ღირებულება კორექტირებებამდე</t>
  </si>
  <si>
    <t>ცხრილი 8</t>
  </si>
  <si>
    <t>საბალანსე ელემენტების ჯამური  ღირებულება საკრედიტო რისკის მიხედვით შეწონვის მიზნებისთვის კორექტირებებამდე</t>
  </si>
  <si>
    <t>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</si>
  <si>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t>
  </si>
  <si>
    <t>საბალანსო და არასაბალანსო ელემენტების ჯამური ღირებულება საკრედიტო რისკის მიხედვით შეწონვის მიზნებისთვის კორექტირებებამდე</t>
  </si>
  <si>
    <t>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t>
  </si>
  <si>
    <t>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t>
  </si>
  <si>
    <t>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t>
  </si>
  <si>
    <t>სულ საკრედიტო რისკის მიხედვით შეწონვას დაქვემდებარებული რისკის პოზიციები</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</si>
  <si>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CRME))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</si>
  <si>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5.1 სტრიქონი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CR4)) მოიცავს გარესაბალანსო ელემენტის ნომინალური ღირებულების პროცენტულ შემცირების ეფექტს კაპიტალის ადეკვატურობის დებულების მე-10 მუხლის 1-ელ პუნქტში მითითებული შესაბამისი რისკის მიხედვით</t>
  </si>
  <si>
    <t xml:space="preserve">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კაპიტალის ადეკვატურობის დებულების 50-ე მუხლის მე-4 პუნქტის მიხედვით </t>
  </si>
  <si>
    <t>მე-6 სტრიქონი (სხვა კორექტირებების ეფექტი (ასეთის არსებობის შემთხვევაში)) მოიცავს ყველა სხვა აუცილებელ კორექტირებას, რაც საჭიროა საზედამხედველო მიზნებისთვის საკრედიტო რისკის მიხედვით შეწონვას დაქვემდებარებული რისკის პოზიციების მიღებისთვის (რაც მითითებულია მე-8 სტრიქონში)</t>
  </si>
  <si>
    <t>ცხრილი 9</t>
  </si>
  <si>
    <t>ძირითადი პირველადი კაპიტალი საზედამხედველო კორექტირებამდე</t>
  </si>
  <si>
    <t>ჩვეულებრივი აქციები, რომლებიც აკმაყოფილებენ ძირითადი პირველადი კაპიტალის კრიტერიუმებს</t>
  </si>
  <si>
    <t>დამატებითი სახსრები ჩვეულებრივ აქციებზე, რომლებიც აკმაყოფილებენ ძირითადი პირველადი კაპიტალის კრიტერიუმებს</t>
  </si>
  <si>
    <t>აკუმულირებული სხვა სრული შემოსავალი</t>
  </si>
  <si>
    <t>სხვა რეზერვები</t>
  </si>
  <si>
    <t>გაუნაწილებელი მოგება (ზარალი)</t>
  </si>
  <si>
    <t>ძირითადი პირველადი კაპიტალის საზედამხედველო კორექტირებები</t>
  </si>
  <si>
    <t>აქტივების გადაფასების რეზერვი</t>
  </si>
  <si>
    <t xml:space="preserve">მოგებასა და ზარალში აქტივების არარეალიზებული გადაფასების შედეგად მიღებული აკუმულირებული მოგების ის ნაწილი, რომელიც აღემატება მოგებასა და ზარალში არარეალიზებული გადაფასების შედეგად ასახულ აკუმულირებულ ზარალს </t>
  </si>
  <si>
    <t>აქტივების კლასიფიკაციის შედეგად მიღებული რეზერვების უკმარისობა</t>
  </si>
  <si>
    <t>ინვესტიციები საკუთარ აქციებში</t>
  </si>
  <si>
    <t>კომერციული ბანკების,  სადაზღვევო კომპანიებისა და სხვა საფინანსო ინსტიტუტების კაპიტალში ორმხრივი მფლობელობა</t>
  </si>
  <si>
    <t>ფულადი ნაკადების ჰეჯირების რეზერვი</t>
  </si>
  <si>
    <t>გადავადებული საგადასახადო აქტივები, რომლებზეც არ ვრცელდება ზღვრული დაქვითვის მეთოდი (დაკავშირებული საგადასახადო ვალდებულების გამოკლებით)</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</si>
  <si>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ძირითადი პირველადი კაპიტალის ინსტრუმენტებში (რომლებიც არაა ჩვეულებრივი აქციები)</t>
  </si>
  <si>
    <t>აქციების ფლობა და სხვა სახით 10%–ზე მეტი წილის ფლობა კომერციული დაწესებულებების სააქციო კაპიტალში</t>
  </si>
  <si>
    <t>სხვა დაქვითვები</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</si>
  <si>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ჩვეულებრივ აქციებში (ნაწილი, რომელიც აღემატება 10%–იან ზღვარს)</t>
  </si>
  <si>
    <t>ინვესტიციები კომერციული ბანკების, სადაზღვევო კომპანიებისა და სხვა ფინანსური ინსტიტუტების კაპიტალში 10%–ზე ნაკლები წილის მფლობელობით (ნაწილი, რომელიც აღემატება 10%–იან ზღვარს)</t>
  </si>
  <si>
    <t>დროებითი სხვაობებით წარმოშობილი გადავადებული საგადასახადო აქტივები (ნაწილი, რომელიც აღემატება 10%–იან ზღვარს, დაკავშირებული საგადასახადო ვალდებულების გამოკლებით)</t>
  </si>
  <si>
    <t>მნიშვნელოვანი ინვესტიციები და გადავადებული საგადასახადო აქტივები, რომლებიც აღემატება ძირითადი პირველადი კაპიტალის 15% -ს</t>
  </si>
  <si>
    <t xml:space="preserve">ძირითადი პირველადი კაპიტალის საზედამხედველო დაქვითვები, რომლებიც გამოწვეულია დამატებითი პირველადი კაპიტალისა და მეორადი  კაპიტალის უკმარისობით ინვესტიციების დაქვითვებისათვის </t>
  </si>
  <si>
    <t>დამატებითი პირველადი კაპიტალი საზედამხედველო კორექტირებებამდე</t>
  </si>
  <si>
    <t>ინსტრუმენტები, რომლებიც აკმაყოფილებენ დამატებითი პირველადი კაპიტალის კრიტერიუმებს</t>
  </si>
  <si>
    <t>მათ შორის, კლასიფიცირებული კაპიტალად შესაბამისი ბუღალტრული აღრიცხვის სტანდარტებით</t>
  </si>
  <si>
    <t>მათ შორის, კლასიფიცირებული ვალდებულებად შესაბამისი ბუღალტრული აღრიცხვის სტანდარტებით</t>
  </si>
  <si>
    <t>დამატებითი სახსრები ინსტრუმენტებზე,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</si>
  <si>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</si>
  <si>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დამატებითი პირველადი კაპიტალის კრიტერიუმებს</t>
  </si>
  <si>
    <t>დამატებითი პირველადი კაპიტალის ინსტრუმენტებში ჯვარედინი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</si>
  <si>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დამატებითი პირველადი კაპიტალის ინსტრუმენტებში (რომლებიც არაა ჩვეულებრივი აქციები)</t>
  </si>
  <si>
    <t xml:space="preserve">დამატებითი პირველადი კაპიტალის საზედამხედველო დაქვითვები, რომლებიც გამოწვეულია მეორადი  კაპიტალის უკმარისობით ინვესტიციების დაქვითვებისათვის </t>
  </si>
  <si>
    <t>დამატებითი პირველადი კაპიტალი</t>
  </si>
  <si>
    <t>მეორადი კაპიტალი საზედამხედველო კორექტირებებამდე</t>
  </si>
  <si>
    <t>ინსტრუმენტები, რომლებიც აკმაყოფილებენ მეორადი კაპიტალის კრიტერიუმებს</t>
  </si>
  <si>
    <t>დამატებითი სახსრები ინსტრუმენტებზე, რომლებიც აკმაყოფილებენ მეორადი კაპიტალის კრიტერიუმებს</t>
  </si>
  <si>
    <t>ზოგადი რეზერვები საკრედიტო რისკის მიხედვით შეწონილი რისკის პოზიციების მაქსიმუმ 1.25%–ის ოდენობით</t>
  </si>
  <si>
    <t>მეორადი კაპიტალის საზედამხედველო კორექტირებები</t>
  </si>
  <si>
    <t>ინვესტიციები საკუთარ აქციებში, რომლებიც აკმაყოფილებენ მეორადი კაპიტალის კრიტერიუმებს</t>
  </si>
  <si>
    <t>მეორადი კაპიტალის ინსტრუმენტებში ორმხრივი მფლობელობა</t>
  </si>
  <si>
    <t>მნიშვნელოვანი ინვესტიციები კომერციული ბანკების, სადაზღვევო კომპანიებისა და სხვა საფინანსო ინსტიტუტების მეორადი კაპიტალის ინსტრუმენტებში (რომლებიც არაა ჩვეულებრივი აქციები)</t>
  </si>
  <si>
    <t>მეორადი კაპიტალი</t>
  </si>
  <si>
    <t xml:space="preserve">   </t>
  </si>
  <si>
    <t>ცხრილი 9.1</t>
  </si>
  <si>
    <t>მინიმალური მოთხოვნები</t>
  </si>
  <si>
    <t>კოეფიციენტი</t>
  </si>
  <si>
    <t>თანხა (ლარი)</t>
  </si>
  <si>
    <t>პილარ 1-ის მოთხოვნები</t>
  </si>
  <si>
    <t>1.1</t>
  </si>
  <si>
    <t>ძირითადი პირველადი კაპიტალის მინიმალური მოთხოვნა</t>
  </si>
  <si>
    <t>1.2</t>
  </si>
  <si>
    <t>პირველადი კაპიტალის მინიმალური მოთხოვნა</t>
  </si>
  <si>
    <t>1.3</t>
  </si>
  <si>
    <t>საზედამხედველო კაპიტალის მინიმალური მოთხოვნა</t>
  </si>
  <si>
    <t>2</t>
  </si>
  <si>
    <t>კომბინირებული ბუფერი</t>
  </si>
  <si>
    <t>2.1</t>
  </si>
  <si>
    <t>კაპიტალის კონსერვაციის ბუფერი*</t>
  </si>
  <si>
    <t>2.2</t>
  </si>
  <si>
    <t>კონტრციკლური ბუფერი</t>
  </si>
  <si>
    <t>2.3</t>
  </si>
  <si>
    <t>სისტემური რისკის ბუფერი</t>
  </si>
  <si>
    <t>3</t>
  </si>
  <si>
    <t>პილარ 2-ის მოთხოვნა</t>
  </si>
  <si>
    <t>3.1</t>
  </si>
  <si>
    <t>პილარ 2-ის მოთხოვნა ძირითად პირველად კაპიტალზე</t>
  </si>
  <si>
    <t>3.2</t>
  </si>
  <si>
    <t>პილარ 2-ის მოთხოვნა პირველად კაპიტალზე</t>
  </si>
  <si>
    <t>3.3</t>
  </si>
  <si>
    <t>პილარ 2-ის მოთხოვნა საზედამხედველო კაპიტალზე</t>
  </si>
  <si>
    <t>ჯამური მოთხოვნები</t>
  </si>
  <si>
    <t>6</t>
  </si>
  <si>
    <t>ცხრილი 9.2</t>
  </si>
  <si>
    <t>ივსება მხოლოდ სისტემურად მნიშვნელოვანი ბანკების მიერ</t>
  </si>
  <si>
    <t>MREL მინიმალური მოთხოვნის რესურსი</t>
  </si>
  <si>
    <t>საზედამხედვლო კაპიტალი და დაშვებული ვალდებულებების რესურსი</t>
  </si>
  <si>
    <r>
      <t>საზედამხედველო კაპიტალი</t>
    </r>
    <r>
      <rPr>
        <b/>
        <vertAlign val="superscript"/>
        <sz val="10"/>
        <color theme="1"/>
        <rFont val="Arial"/>
        <family val="2"/>
      </rPr>
      <t>1</t>
    </r>
  </si>
  <si>
    <t>ძირითადი პირველადი კაპიტალი (CET 1)</t>
  </si>
  <si>
    <t>დამატებითი პირველადი კაპიტალი (AT 1)</t>
  </si>
  <si>
    <t>მეორადი კაპიტალი (Tier 2)</t>
  </si>
  <si>
    <t>დაშვებული ვალდებულებები</t>
  </si>
  <si>
    <r>
      <t>სუბორდინირებული სესხების ის ნაწილი რომელიც არ არის ჩართული კაპიტალში</t>
    </r>
    <r>
      <rPr>
        <vertAlign val="superscript"/>
        <sz val="10"/>
        <color theme="1"/>
        <rFont val="Arial"/>
        <family val="2"/>
      </rPr>
      <t>2</t>
    </r>
  </si>
  <si>
    <r>
      <t>დაშვებული ვალდებულებები</t>
    </r>
    <r>
      <rPr>
        <vertAlign val="superscript"/>
        <sz val="10"/>
        <color theme="1"/>
        <rFont val="Arial"/>
        <family val="2"/>
      </rPr>
      <t>3</t>
    </r>
  </si>
  <si>
    <t>მთლიანი ვალდებულებები და საზედამხედველო კაპიტალი (TLOF)</t>
  </si>
  <si>
    <t>მთლიანი ვალდებულებები (გარდა კაპიტალში ჩართული ინსტრუმენტებისა)</t>
  </si>
  <si>
    <t xml:space="preserve">მთლიანი რისკის მიხედვით შეწონილი აქტივები და ლევერიჯის კოეფიციენტის მიზნებისთვის მთლიანი რისკის პოზიციები </t>
  </si>
  <si>
    <t>რისკის მიხედვით შეწონილი აქტივები (TREA)</t>
  </si>
  <si>
    <t>ლევერიჯის კოეფიციენტის მიზნებისთვის მთლიანი რისკის პოზიციები (TEM)</t>
  </si>
  <si>
    <t xml:space="preserve">MREL კოეფიციენტები </t>
  </si>
  <si>
    <t>MREL რესურსი შეფარდებული რისკის მიხედვით შეწონილ აქტივებთან (TREA)</t>
  </si>
  <si>
    <t>MREL რესურსი შეფარდებული ლევერიჯის კოეფიციენტის მიზნებისთვის მთლიანი რისკის პოზიციებთან (TEM)</t>
  </si>
  <si>
    <t>MREL რესურსის შეფარდება TLOF -თან</t>
  </si>
  <si>
    <r>
      <rPr>
        <i/>
        <vertAlign val="superscript"/>
        <sz val="9"/>
        <rFont val="Aptos Narrow"/>
        <family val="2"/>
        <scheme val="minor"/>
      </rPr>
      <t xml:space="preserve">1 </t>
    </r>
    <r>
      <rPr>
        <i/>
        <sz val="9"/>
        <rFont val="Aptos Narrow"/>
        <family val="2"/>
        <scheme val="minor"/>
      </rPr>
      <t xml:space="preserve">კაპიტალში ჩართული ინსტრუმენტები
</t>
    </r>
  </si>
  <si>
    <r>
      <rPr>
        <i/>
        <vertAlign val="superscript"/>
        <sz val="9"/>
        <rFont val="Aptos Narrow"/>
        <family val="2"/>
        <scheme val="minor"/>
      </rPr>
      <t xml:space="preserve">2 </t>
    </r>
    <r>
      <rPr>
        <i/>
        <sz val="9"/>
        <rFont val="Aptos Narrow"/>
        <family val="2"/>
        <scheme val="minor"/>
      </rPr>
      <t>მოიცავს სუბორდინირებული ვალდებულების იმ ნაწილს, რომელიც არის ამორტიზებული და, ასევე, სუბორდინირებულ ვალდებულებებს, რომლებიც არ კლასიფიცირდებიან კაპიტალის ინსტრუმენტებად</t>
    </r>
  </si>
  <si>
    <r>
      <rPr>
        <i/>
        <vertAlign val="superscript"/>
        <sz val="9"/>
        <rFont val="Aptos Narrow"/>
        <family val="2"/>
        <scheme val="minor"/>
      </rPr>
      <t xml:space="preserve">3 </t>
    </r>
    <r>
      <rPr>
        <i/>
        <sz val="9"/>
        <rFont val="Aptos Narrow"/>
        <family val="2"/>
        <scheme val="minor"/>
      </rPr>
      <t>მოიცავს 1 წელზე მეტი ვადიანობის დაშვებულ ვალდებულებებს, რომლებიც არ არიან საზედამხედველო კაპიტალის ინსტრუმენტები. ასევე, მათი ხელშეკრულებები რეგულირდება საქართველოს კანონმდებლობით ან სრულად ან ნაწილობრივ ექვემდებარება უცხო ქვეყნის კანონმდებლობას. უკანასკნელის შემთხვევაში ხელშეკრულებაში გათვალისწინებული უნდა იყოს რეკაპიტალიზაციის მიზნით ბანკის ვალდებულებების ჩამოწერის ან კონვერტაციის სარეზოლუციო ინსტრუმენტის გამოყენების სახელშეკრულებო პირობა</t>
    </r>
  </si>
  <si>
    <t>ცხრილი 9.3</t>
  </si>
  <si>
    <t>დაფარვის ვადიანობა</t>
  </si>
  <si>
    <t>ჯამი</t>
  </si>
  <si>
    <t xml:space="preserve"> &lt; 1 წელზე </t>
  </si>
  <si>
    <t xml:space="preserve"> &gt;= 1 წელზე და &lt;2 წელზე </t>
  </si>
  <si>
    <t xml:space="preserve"> &gt;= 2 წელზე</t>
  </si>
  <si>
    <t>მუდმივი/ რომელსაც არ აქვს დაფარვის ვადა</t>
  </si>
  <si>
    <t>MREL დაქვემდებარებული კაპიტალის ინტრუმენტები და დაშვებული ვალდებულებები</t>
  </si>
  <si>
    <t>მათ შორის: საქართველოს იურისდიქციაში მოქმედი ხელშეკრულება</t>
  </si>
  <si>
    <t>მათ შორის: სხვა ქვეყნის იურისდიქციაში მოქმედი ხელშეკრულება</t>
  </si>
  <si>
    <t>მათ შორის: ხელშეკრულება რომელშიც ჩადებულია Bail in მუხლი</t>
  </si>
  <si>
    <t xml:space="preserve">კაპიტალის ინტრუმენტები </t>
  </si>
  <si>
    <t>ცხრილი 10</t>
  </si>
  <si>
    <t xml:space="preserve">საბალანსო ღირებულება ინდივიდუალურ ფინანსურ ანგარიშგებებში ფასს-ის სტანდარტების მიხედვით </t>
  </si>
  <si>
    <t>კავშირი Capital-ის ცხრილთან</t>
  </si>
  <si>
    <t xml:space="preserve"> ცხრილი 9 (Capital), N10 </t>
  </si>
  <si>
    <t xml:space="preserve"> ცხრილი 9 (Capital), N15</t>
  </si>
  <si>
    <t xml:space="preserve"> ცხრილი 9 (Capital), N6</t>
  </si>
  <si>
    <t>ცხრილი 11</t>
  </si>
  <si>
    <t>საკრედიტო რისკის მიხედვით შეწონილი რისკის პოზიციები 
(საბალანსო და კრედიტ კონვერსიის ფაქტორის გათვალისწინებით გარესაბალანსო ელემენტები)</t>
  </si>
  <si>
    <t>d</t>
  </si>
  <si>
    <t>e</t>
  </si>
  <si>
    <t>f</t>
  </si>
  <si>
    <t>g</t>
  </si>
  <si>
    <t>h</t>
  </si>
  <si>
    <t>i</t>
  </si>
  <si>
    <t>j</t>
  </si>
  <si>
    <t>k</t>
  </si>
  <si>
    <t>l</t>
  </si>
  <si>
    <t>m</t>
  </si>
  <si>
    <t>n</t>
  </si>
  <si>
    <t>o</t>
  </si>
  <si>
    <t>p</t>
  </si>
  <si>
    <t>q</t>
  </si>
  <si>
    <t xml:space="preserve">                                                                                                                                           რისკის წონები
აქტივების კლასები</t>
  </si>
  <si>
    <t>საკრედიტო რისკის მიხედვით შეწონილი რისკის პოზიციები საკრედიტო რისკის მიტიგაციამდე</t>
  </si>
  <si>
    <t>საბალანსო</t>
  </si>
  <si>
    <t>გარესაბალანსო</t>
  </si>
  <si>
    <t>უპირობო და პირობითი მოთხოვნები ცენტრალური მთავრობებისა და ცენტრალური ბანკების მიმართ</t>
  </si>
  <si>
    <t>უპირობო და პირობითი მოთხოვნები რეგიონული მთავრობებისა და ადგილობრივი თვითმმართველობების მიმართ</t>
  </si>
  <si>
    <t>უპირობო და პირობითი მოთხოვნები საჯარო დაწესებულებების მიმართ</t>
  </si>
  <si>
    <t>უპირობო და პირობითი მოთხოვნები მრავალმხრივი განვითარების ბანკების მიმართ</t>
  </si>
  <si>
    <t>უპირობო და პირობითი მოთხოვნები საერთაშორისო ორგანიზაციების/ინსტიტუტების მიმართ</t>
  </si>
  <si>
    <t>უპირობო და პირობითი მოთხოვნები კომერციული ბანკების მიმართ</t>
  </si>
  <si>
    <t>უპირობო და პირობითი მოთხოვნები კორპორატიული კლიენტების მიმართ</t>
  </si>
  <si>
    <t>უპირობო და პირობითი საცალო მოთხოვნები</t>
  </si>
  <si>
    <t>უპირობო და პირობითი მოთხოვნები, რომლებიც უზრუნველყოფილია საცხოვრებელი უძრავი ქონებით</t>
  </si>
  <si>
    <t>ვადაგადაცილებული სესხები</t>
  </si>
  <si>
    <t>მაღალი საზედამხედველო რისკის კატეგორიაში შემავალი ერთეულები</t>
  </si>
  <si>
    <t>მოკლევადიანი მოთხოვნები კორპორატიული კლიენტების მიმართ</t>
  </si>
  <si>
    <t>მოთხოვნები კოლექტიური ინვესტიციების სახით</t>
  </si>
  <si>
    <t>სხვა ერთეულები</t>
  </si>
  <si>
    <t>ცხრილი 12</t>
  </si>
  <si>
    <t>საკრედიტო რისკის მიტიგაცია 
(საბალანსო და გარესაბალანსო ელემენტები)</t>
  </si>
  <si>
    <t>კრედიტის დაფინანსებული უზრუნველყოფა</t>
  </si>
  <si>
    <t>კრედიტის დაუფინანსებელი უზრუნველყოფა</t>
  </si>
  <si>
    <t>სულ საბალანსო ელემენტების საკრედიტო მიტიგაცია</t>
  </si>
  <si>
    <t>სულ გარესაბალანსო ელემენტების საკრედიტო მიტიგაცია</t>
  </si>
  <si>
    <t>სულ საკრედიტო რისკის მიტიგაცია</t>
  </si>
  <si>
    <t>საბალანსო ელემენტების ერთმანეთთან ურთიერთგაქვითვა</t>
  </si>
  <si>
    <t>სადეპოზიტო ანგარიშზე განთავსებული ფულადი სახსრები ან ფულთან გათანაბრებული ფინანსური ინსტრუმენტები</t>
  </si>
  <si>
    <t>ცენტრალური მთავრობებისა და ცენტრალური ბანკების, რეგიონული მთავრობებისა და ადგილობრივი თვითმმართველობების, საჯარო დაწესებულებების, მრავალმხრივი განვითარების ბანკებისა და საერთაშორისო ორგანიზაციების მიერ გამოშვებული სავალო ფასიანი ქაღალდები</t>
  </si>
  <si>
    <t>კომერციული ბანკების, რეგიონული მთავრობებისა და ადგილობრივი თვითმმართველობების, საჯარო დაწესებულებებისა და მრავალმხრივი განვითარების ბანკების მიერ გამოშვებული სავალო ფასიანი ქაღალდები</t>
  </si>
  <si>
    <t>სხვა დაწესებულებების მიერ გამოშვებული სავალო ფასიანი ქაღალდები, რომლის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მე-3 ან უკეთეს ბიჯს</t>
  </si>
  <si>
    <t>მოკლევადიანი საკრედიტო შეფასების მქონე სავალო ფასიანი ქაღალდები, რომლის საკრედიტო ხარისხი მოკლევადიანი რისკის პოზიციების შეწონვის სებ–ის მიერ დადგენილი წესით შეესაბამება მე-3 ან უკეთეს ბიჯს</t>
  </si>
  <si>
    <t>წილი კაპიტალში ან კონვერტირებადი ობლიგაციები, რომლებიც შედის მთავარ ინდექსში</t>
  </si>
  <si>
    <t>ოქროს სტანდარტული ზოდი ან მისი ექვივალენტი</t>
  </si>
  <si>
    <t>კომერციული ბანკების მიერ გამოშვებული საკრედიტო შეფასების არ მქონე სავალო ფასიანი ქაღალდები</t>
  </si>
  <si>
    <t xml:space="preserve">წილი კოლექტიურ საინვესტიციო სქემებში </t>
  </si>
  <si>
    <t>ცენტრალური მთავრობებისა და ცენტრალური ბანკების უზრუნველყოფა</t>
  </si>
  <si>
    <t>რეგიონული მთავრობებისა და ადგილობრივი თვითმმართველობების უზრუნველყოფა</t>
  </si>
  <si>
    <t>მრავალმხრივი განვითარების ბანკების უზრუნველყოფა</t>
  </si>
  <si>
    <t>საერთაშორისო ორგანიზაციების უზრუნველყოფა</t>
  </si>
  <si>
    <t>საჯარო დაწესებულებების უზრუნველყოფა</t>
  </si>
  <si>
    <t>კომერციული ბანკების უზრუნველყოფა</t>
  </si>
  <si>
    <t>სხვა კორპორატიული პირების უზრუნველყოფა, რომელთა საკრედიტო ხარისხი კორპორატიული კლიენტების მიმართ რისკის პოზიციების სებ–ის მიერ დადგენილი შეწონვის წესით შეესაბამება მე-2 ან უკეთეს ბიჯს</t>
  </si>
  <si>
    <t>ცხრილი 13</t>
  </si>
  <si>
    <t>სტანდარტიზებული მიდგომა - საკრედიტო რისკის მიტიგაცია</t>
  </si>
  <si>
    <t>საბალანსო ელემენტები - რისკის პოზიციების ღირებულება</t>
  </si>
  <si>
    <t xml:space="preserve">გარესაბალანსო ელემენტები </t>
  </si>
  <si>
    <t>რისკის მიხედვით შეწონილი აქტივები საკრედიტო რისკის მიტიგაციამდე</t>
  </si>
  <si>
    <t>რისკის მიხედვით შეწონილი აქტივები საკრედიტო რისკის მიტიგაციის ეფექტის გათვალისწინებით</t>
  </si>
  <si>
    <t>რისკის მიხედვით შეწონილი აქტივების სიმკვრივე* f=e/(a+c)</t>
  </si>
  <si>
    <t>გარესაბალანსო ელემენტები ნომინალური ღირებულება</t>
  </si>
  <si>
    <t xml:space="preserve">გარესაბალანსო ელემენტები კონვერსიის ფაქტორის გათვალისწინებით </t>
  </si>
  <si>
    <t>ცხრილი 14</t>
  </si>
  <si>
    <t>შეუწონავი მონაცემები (დღიური საშუალო)</t>
  </si>
  <si>
    <t>სებ-ის მეთოდოლოგიით* შეწონილი მონაცემები (დღიური საშუალო)</t>
  </si>
  <si>
    <t>ბაზელის მეთოდოლოგიით შეწონილი მონაცემები (დღიური საშუალო)</t>
  </si>
  <si>
    <t>უცხ. ვალუტა</t>
  </si>
  <si>
    <t>მაღალი ხარისხის ლიკვიდური აქტივები</t>
  </si>
  <si>
    <t>გადინება</t>
  </si>
  <si>
    <t>ფიზიკური პირების დეპოზიტები</t>
  </si>
  <si>
    <t>არაუზრუნველყოფილი საბითუმო დაფინანსება</t>
  </si>
  <si>
    <t>უზრუნველყოფილი დაფინანსება</t>
  </si>
  <si>
    <t>ბალანსგარეშე ვალდებულებები და წარმოებული ფინანსური ინსტრუმენტების წმინდა მოკლე პოზიცია</t>
  </si>
  <si>
    <t>სხვა საკონტრაქტო გადინება</t>
  </si>
  <si>
    <t>სხვა გადინება</t>
  </si>
  <si>
    <t>ფულის მთლიანი გადინება</t>
  </si>
  <si>
    <t>შემოდინება</t>
  </si>
  <si>
    <t>უკურეპო ოპერაციები და ფასიანი ქაღალდების სესხება</t>
  </si>
  <si>
    <t>სხვა შემოდინება კონტრაგენტებიდან</t>
  </si>
  <si>
    <t>ფულის სხვა შემოდინება</t>
  </si>
  <si>
    <t>ფულის მთლიანი შემოდინება</t>
  </si>
  <si>
    <t>მთლიანი თანხა სებ-ის მეთოდოლოგიით (ლიმიტების გათვალისწინებით)</t>
  </si>
  <si>
    <t>მთლიანი თანხა ბაზელის მეთოდოლოგიით (ლიმიტების გათვალისწინებით)</t>
  </si>
  <si>
    <t>ფულის წმინდა გადინება</t>
  </si>
  <si>
    <t>* სებ-ის მეთოდოლოგიით გაანგარიშებული კოეფიციენტები წარმოადგენს კომერციული ბანკებისათვის სავალდებულოდ დასაცავ მოთხოვნას, ხოლო ბაზელის მეთოდოლოგიით დათვლილი მონაცემები წარმოდგენილია საილუსტრაციო მიზნებისათვის.</t>
  </si>
  <si>
    <t>ცხრილი 15 კონტრაგენტთან დაკავშირებული საკრედიტო რისკის მიხედვით შეწონილი რისკის პოზიციები</t>
  </si>
  <si>
    <t>დერივატიული კონტრაქტები</t>
  </si>
  <si>
    <t xml:space="preserve">ნომინალური ღირებულება </t>
  </si>
  <si>
    <t>საბაზრო ღირებულება (CMV)</t>
  </si>
  <si>
    <t xml:space="preserve">უზრუნველყოფის ღირებულება </t>
  </si>
  <si>
    <t>ჩანაცვლების ღირებულება (RC)</t>
  </si>
  <si>
    <t>პოტენციური მომავალი რისკის პოზიციის ღირებულება (PFE)</t>
  </si>
  <si>
    <r>
      <t>საზედამხედველო ალფა ფაქტორი (</t>
    </r>
    <r>
      <rPr>
        <sz val="11"/>
        <rFont val="Calibri"/>
        <family val="2"/>
      </rPr>
      <t>α)</t>
    </r>
  </si>
  <si>
    <t>რისკის პოზიციების ღირებულება</t>
  </si>
  <si>
    <t>დათვლილი სტანდარტიზებული მეთოდით</t>
  </si>
  <si>
    <t>დათვლილი გამარტივებული სტანდარტიზებული მეთოდით</t>
  </si>
  <si>
    <t>დათვლილი საწყისი რისკის პოზიციის მეთოდით</t>
  </si>
  <si>
    <t>კონტრაქტები კვალიფიციურ ცენტრალურ კონტრაჰენტთან</t>
  </si>
  <si>
    <t>კონტრაქტები ცენტრალურ კონტრაჰენტთან</t>
  </si>
  <si>
    <t>კონტრაქტები კომერციულ ბანკებთან</t>
  </si>
  <si>
    <t>კონტრაქტები საფინანსო ინსტიტუტებთან გარდა ბანკებისა</t>
  </si>
  <si>
    <t>კონტრაქტები კორპორატიულ კლიენტებთან</t>
  </si>
  <si>
    <t>კონტრაქტები ფიზიკურ პირებთან</t>
  </si>
  <si>
    <t>ცხრილი 15.1</t>
  </si>
  <si>
    <t xml:space="preserve">საბალანსო ელემენტები </t>
  </si>
  <si>
    <t>(პირველადი კაპიტალიდან დაქვითული ელემენტები)</t>
  </si>
  <si>
    <t xml:space="preserve">სულ საბალანსო ელემენტები </t>
  </si>
  <si>
    <t>წარმოებული ინსტრუმენტები</t>
  </si>
  <si>
    <t xml:space="preserve">წარმოებული ინსტრუმენტები ჩანაცვლების ღირებულება </t>
  </si>
  <si>
    <t>მოსალოდნელი საკრედიტო რისკის პოზიციები</t>
  </si>
  <si>
    <t xml:space="preserve">წარმოებული ინსტრუმენტების სანაცვლოდ მიღებული უზრუნველყოფების ღირებულება  </t>
  </si>
  <si>
    <t>სულ წარმოებული ინსტრუმენტები</t>
  </si>
  <si>
    <t>ფასიანი ქაღალდებით დაფინანსებული ტრანზაქციები</t>
  </si>
  <si>
    <t xml:space="preserve">ფასიანი ქაღალდებით დაფინანსებული ტრანზაქციების მთლიანი სააღრიცხვო ღირებულება </t>
  </si>
  <si>
    <t>(მისაღები და გადასახდელი თანხების ურთიერთგაქვითვა)</t>
  </si>
  <si>
    <t xml:space="preserve">კონტრაჰენტის საკრედიტო რისკთან დაკავშირებული დამატებითი ღირებულება </t>
  </si>
  <si>
    <t>განსხვავებული მიდგომა კონტრაგენტის საკრედიტო რისკის მიმართ ფასიანი ქაღალდებით დაფინანსებული ტრანზაქციებისთვის</t>
  </si>
  <si>
    <t>საშუამავლო ტრანზაქციები</t>
  </si>
  <si>
    <t>(საშუამავლო ტრანზაქციების დაქვითვები)</t>
  </si>
  <si>
    <t>სულ ფასიანი ქაღალდებით დაფინანსებული ტრანზაქციები</t>
  </si>
  <si>
    <t>გარესაბალანსო რისკის პოზიციები</t>
  </si>
  <si>
    <t>გარესაბალანსო ელემენტების ნომინალური ღირებულება</t>
  </si>
  <si>
    <t>(გარესაბალანსო ელემენტების საკრედიტო კონვერსიის ფაქტორის ეფექტი)</t>
  </si>
  <si>
    <t xml:space="preserve">სულ გარესაბალანსო ელემენტები </t>
  </si>
  <si>
    <t>საბალანსო და გარესაბალანსო ელემენტების ნებადართული დაქვითვები</t>
  </si>
  <si>
    <t>(შიდაჯგუფური რისკის პოზიციების დაქვითვა)</t>
  </si>
  <si>
    <t>(საჯარო დაწესებულებების მიმართ არსებული რისკის პოზიციების დაქვითვა)</t>
  </si>
  <si>
    <t>კაპიტალი და მთლიანი რისკის პოზიციები</t>
  </si>
  <si>
    <t>მთლიანი რისკის პოზიციები ლევერიჯის კოეფიციენტის მიზნებისთვის</t>
  </si>
  <si>
    <t>გარდამავალი მიდგომები და აუღიარებელი ფიდუციარული აქტივები</t>
  </si>
  <si>
    <t>EU-23</t>
  </si>
  <si>
    <t>გარდამავალი მიდგომები კაპიტალის განსაზღვისთვის</t>
  </si>
  <si>
    <t>EU-24</t>
  </si>
  <si>
    <t xml:space="preserve">ფიდუციარული აქტივების მოცულობა რომლებიც აკლდება მთლიან რისკის პოზიციებს </t>
  </si>
  <si>
    <t>ცხრილი 15.2. კონტრაგენტთან დაკავშირებული საბაზრო რისკის მიხედვით შეწონილი რისკის პოზიციები -საკრედიტო გადაფასების კორექტირება (CVA)</t>
  </si>
  <si>
    <t xml:space="preserve">საკრედიტო გადაფასების კორექტირებისთვის (CVA) დისკონტირებული რისკის პოზიცია </t>
  </si>
  <si>
    <t>საკრედიტო გადაფასების კორექტირების (CVA) ხარჯი</t>
  </si>
  <si>
    <t xml:space="preserve">ჩამოწერილი საკრედიტო გადაფასების კორექტირების (CVA ) ხარჯი </t>
  </si>
  <si>
    <t>კონტრაჰენტის საკრედიტო რისკის საკრედიტო გადაფასების კორექტირების მიხედვით შეწონილი რისკის პოზიციები</t>
  </si>
  <si>
    <t>საკრედიტო გადაფასების კორექტირება</t>
  </si>
  <si>
    <t>ცხრილი 16</t>
  </si>
  <si>
    <t>შეუწონავი ღირებულება ნარჩენი ვადიანობის მიხედვით</t>
  </si>
  <si>
    <t>შეწონილი ღირებულება</t>
  </si>
  <si>
    <t>უვადო*</t>
  </si>
  <si>
    <t>&lt; 6 თვე</t>
  </si>
  <si>
    <t>6 თვიდან  1 წლამდე</t>
  </si>
  <si>
    <t>&gt;= 1 წელი</t>
  </si>
  <si>
    <t>კაპიტალი:</t>
  </si>
  <si>
    <t>1 წელზე მეტი ნარჩენი ვადიანობის გამოუთხოვადი ვალდებულებები</t>
  </si>
  <si>
    <t>ფიზიკური პირების გამოთხოვადი ან 1 წელზე ნაკლები ნარჩენი ვადიანობის გამოუთხოვადი დეპოზიტები</t>
  </si>
  <si>
    <t>რეზიდენტი</t>
  </si>
  <si>
    <t>არარეზიდენტი</t>
  </si>
  <si>
    <t>საბითუმო დაფინანება</t>
  </si>
  <si>
    <t>გამოთხოვადი ან 1 წელზე ნაკლები ნარჩენი ვადიანობის გამოუთხოვადი დაფინანსება, რომელიც მიღებულია სახელმწიფო ან მის კონტროლს დაქვემდებარებული საწარმოებიდან, საერთაშორისო საფინანსო ინსტიტუტებიდან და იურიდიული პირების მხრიდან, გარდა საფინანსო სექტორის წარმომადგენლებისა</t>
  </si>
  <si>
    <t>გამოთხოვადი ან 1 წელზე ნაკლები ნარჩენი ვადინობის გამოუთხოვადი დაფინანსება, რომელიც მიღებულია ცენტრალური ბანკებიდან და სხვა ფინანსური ინსტიტუტებიდან</t>
  </si>
  <si>
    <t>ურთიერთდაკავშირებული ვალდებულებები</t>
  </si>
  <si>
    <t>დერივატივებთან დაკავშირებული ვალდებულებები</t>
  </si>
  <si>
    <t>ყველა სხვა ვალდებულებები და კაპიტალის ინსტრუმენტები, რომლებიც არ შედის ზემოთ აღნიშნულ კატეგორიებში</t>
  </si>
  <si>
    <t>სულ ხელმისაწვდომი სტაბილური დაფინანსება</t>
  </si>
  <si>
    <t>სტანდარტულად კლასიფიცირებული სესხები და ფასიანი ქაღალდები:</t>
  </si>
  <si>
    <t>ფინანსურ ინსტიტუტებზე გაცემული სესხები და დეპოზიტები, რომლებიც უზრუნველყოფილია პირველი დონის ლიკვიდური აქტივებით</t>
  </si>
  <si>
    <t>ფინანსურ ინსტიტუტებზე გაცემული სესხები და დეპოზიტები, რომლებიც არ არის უზრუნველყოფილი ან უზრუნველყოფილია არა პირველი დონის ლიკვიდური აქტივებით</t>
  </si>
  <si>
    <t>არაფინანსურ ინსტიტუტებსა და ფიზიკურ პირებზე გაცემული სესხები, მათ შორის:</t>
  </si>
  <si>
    <t>რომლებსაც 35% ან ნაკლები წონა ენიჭება</t>
  </si>
  <si>
    <t>საცხოვრებელი ქონებით უზრუნველყოფილი მოთხოვნები, მათ შორის:</t>
  </si>
  <si>
    <t>ფასიანი ქაღალდები, რომლებიც არ კლასიფიცირდება მაღალი ხარისხის ლიკვიდურ აქტივებად</t>
  </si>
  <si>
    <t>ურთიერთდაკავშირებული აქტივები</t>
  </si>
  <si>
    <t>დერივატივებთან დაკავშირებული აქტივები</t>
  </si>
  <si>
    <t>ყველა სხვა აქტივი, რომელიც არ შედის ზემოაღნიშნულ სდს კატეგორიებში</t>
  </si>
  <si>
    <t>გარებალანსური მუხლები</t>
  </si>
  <si>
    <t>სულ სტაბილური დაფინანსების საჭიროება</t>
  </si>
  <si>
    <t>*უვადო დროით კალათაში დაკლასიფიცირდება ისეთი მუხლები, რომლებსაც არ გააჩნიათ განსაზღვრული ვადინობა. მაგალითად, კაპიტალის უვადო ინსტრუმენტები, მიმდინარე/მოთხოვნამდე დეპოზიტები და ა.შ.</t>
  </si>
  <si>
    <t>ცხრილი 17</t>
  </si>
  <si>
    <t xml:space="preserve">                                                                                                       განაწილება  ნარჩენი ვადიანობის მიხედვით                                                                              რისკის კლასები</t>
  </si>
  <si>
    <t>საბალანსო აქტივების რისკის პოზიციის ღირებულება</t>
  </si>
  <si>
    <t xml:space="preserve">მოთხოვნამდე </t>
  </si>
  <si>
    <t>≤ 1 წელი</t>
  </si>
  <si>
    <t xml:space="preserve">&gt; 1 წელი ≤ 5 წელი </t>
  </si>
  <si>
    <t>&gt; 5 წელი</t>
  </si>
  <si>
    <t>განუსაზღვრელი დაფარვის ვადით</t>
  </si>
  <si>
    <t>ცხრილი 18</t>
  </si>
  <si>
    <t>ა</t>
  </si>
  <si>
    <t>ბ</t>
  </si>
  <si>
    <t>გ</t>
  </si>
  <si>
    <t>დ</t>
  </si>
  <si>
    <t>ე</t>
  </si>
  <si>
    <t>ვ</t>
  </si>
  <si>
    <t xml:space="preserve">                                                                             საბალანსო აქტივები                                                                                                         
                                                                                                                                                                                                                                                                                                            რისკის კლასები</t>
  </si>
  <si>
    <t>მთლიანი ღირებულება</t>
  </si>
  <si>
    <t>მოსალოდნელი საკრედიტო ზარალი</t>
  </si>
  <si>
    <t>ზოგადი რეზერვი</t>
  </si>
  <si>
    <t>კუმულატიური ჩამოწერა ანგარიშგების პერიოდზე</t>
  </si>
  <si>
    <t>აქტივების წმინდა ღირებულება</t>
  </si>
  <si>
    <t>მათ შორის სესხები და სხვა აქტივები - უმოქმედო</t>
  </si>
  <si>
    <t>მათ შორის სესხები და სხვა აქტივები - გარდა უმოქმედოსი</t>
  </si>
  <si>
    <t>(ა+ბ-გ-დ)</t>
  </si>
  <si>
    <t>მათ შორის: სესხები</t>
  </si>
  <si>
    <t>მათ შორის: სავალო ფასიანი ქაღალდები</t>
  </si>
  <si>
    <t>ცხრილი 19</t>
  </si>
  <si>
    <t xml:space="preserve">                                                                               საბალანსო აქტივები
                                                                                                                                                                                                             სექტორი დაფარვის წყაროს/კონტრაგენტის ტიპის მიხედვით</t>
  </si>
  <si>
    <t>მოსალოდენელი საკრედიტო ზარალი</t>
  </si>
  <si>
    <t>სახელმწიფო ორგანიზაციები</t>
  </si>
  <si>
    <t>საფინანსო ინსტიტუტები</t>
  </si>
  <si>
    <t>ლომბარდები</t>
  </si>
  <si>
    <t>საბითუმო ლომბარდი</t>
  </si>
  <si>
    <t>უძრავი ქონების დეველოპმენტი</t>
  </si>
  <si>
    <t>იპოთეკური სესხები - დასრულებული საცხოვრებელი უძრავი ქონების შეძენა</t>
  </si>
  <si>
    <t>უძრავი ქონების მენეჯმენტი</t>
  </si>
  <si>
    <t>სამშენებლო კომპანიები (არა დეველოპერები)</t>
  </si>
  <si>
    <t>სამომხმარებლო სესხები</t>
  </si>
  <si>
    <t>სამშენებლო მასალების მოპოვება, წარმოება და ვაჭრობა</t>
  </si>
  <si>
    <t>სამომხმარებლო საქონლით ვაჭრობა</t>
  </si>
  <si>
    <t>სამომხმარებლო საქონლის წარმოება</t>
  </si>
  <si>
    <t>ხანგრძლივი მოხმარების სამომხმარებლო საქონლის წარმოება და ვაჭრობა</t>
  </si>
  <si>
    <t>ფეხსაცმლის, ტანსაცმლისა და ტექსტილის წარმოება და ვაჭრობა</t>
  </si>
  <si>
    <t>ვაჭრობა (სხვა)</t>
  </si>
  <si>
    <t>წარმოება (სხვა)</t>
  </si>
  <si>
    <t>სასტუმროები და ტურიზმი</t>
  </si>
  <si>
    <t>რესტორნები, ბარები, კაფეები და სწრაფი კვების ობიექტები</t>
  </si>
  <si>
    <t>მძიმე მრეწველობა</t>
  </si>
  <si>
    <t>ბენზინგასამართ სადგურებსა და ბენზინის იმპორტიორებზე გაცემული სესხები</t>
  </si>
  <si>
    <t>ბენზინგასამართი სადგურები და ბენზინის იმპორტიორები</t>
  </si>
  <si>
    <t>ენერგეტიკა</t>
  </si>
  <si>
    <t>ავტომობილების დილერები</t>
  </si>
  <si>
    <t>ჯანდაცვა</t>
  </si>
  <si>
    <t>ფარმაცევტიკა</t>
  </si>
  <si>
    <t>ტელეკომუნიკაცია</t>
  </si>
  <si>
    <t>სერვისი</t>
  </si>
  <si>
    <t>სოფლის მეურნეობის სექტორი</t>
  </si>
  <si>
    <t>ფულადი გზავნილები</t>
  </si>
  <si>
    <t xml:space="preserve">აქტივები, რომლებზეც არ არის აღრიცხული დაფარვის წყაროს სექტორი </t>
  </si>
  <si>
    <t>ცხრილი 20</t>
  </si>
  <si>
    <t>მოსალოდნელი საკრედიტო ზარალის ცვლილება სესხებზე და კორპორატიულ სავალო ფასიანი ქაღალდებზე</t>
  </si>
  <si>
    <t>სესხები</t>
  </si>
  <si>
    <t>კორპორატიული ფასიანი ქაღალდები</t>
  </si>
  <si>
    <t>მოსალოდნელი საკრედიტო ზარალი საანგარიშგებო პერიოდის დასაწყისისათვის</t>
  </si>
  <si>
    <t>მოსალოდნელი საკრედიტო ზარალის ზრდა</t>
  </si>
  <si>
    <t>ახალი აქტივების წარმოშობის შედეგად</t>
  </si>
  <si>
    <t>არსებული აქტივების ხარისხის გაუარესების შედეგად</t>
  </si>
  <si>
    <t>მოსალოდნელი საკრედიტო ზარალის შემცირება</t>
  </si>
  <si>
    <t>აქტივების ჩამოწერის შედეგად</t>
  </si>
  <si>
    <t>აქტივების დაფარვის შედეგად</t>
  </si>
  <si>
    <t>აქტივების ხარისხის გაუმჯობესების შედეგად</t>
  </si>
  <si>
    <t>აქტივების მოსალოდნელი საკრედიტო ზარალის შემცირება/ზრდა ლარის მიმართ უცხოური ვალუტის ცვლილების შედეგად</t>
  </si>
  <si>
    <t>აქტივების მოსალოდნელი საკრედიტო ზარალი საანგარიშგებო პერიოდის ბოლოსათვის</t>
  </si>
  <si>
    <t>ცხრილი 21</t>
  </si>
  <si>
    <t>უმოქმედო სესხების მთლიანი ღირებულება</t>
  </si>
  <si>
    <t>უმოქმედო სესხების შემცირებასთან დაკავშირებული წმინდა კუმულატიური ამოღება</t>
  </si>
  <si>
    <t>საწყისი ბალანსი</t>
  </si>
  <si>
    <t>პერიოდის მანძილზე უმოქმედოდ კლასიფიცირებული სესხების ზრდა</t>
  </si>
  <si>
    <t>პერიოდის მანძილზე 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</si>
  <si>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პერიოდის მანძილზე უმოქმედოდ კლასიფიცირებული სესხების შემცირება</t>
  </si>
  <si>
    <t>პერიოდის მანძილზე უმოქმედოდ კლასიფიცირებული სესხების შემცირება, საკრედიტო რისკის დონის შემცირების გზით</t>
  </si>
  <si>
    <t>პერიოდის მანძილზე უმოქმედოდ კლასიფიცირებული სესხების შემცირება, ნაწილობრივი ან სრული დაფარვის გზით</t>
  </si>
  <si>
    <t>პერიოდის მანძილზე უმოქმედოდ კლასიფიცირებული სესხების შემცირება, მათი ჩამოწერის გზით</t>
  </si>
  <si>
    <t>პერიოდის მანძილზე უმოქმედოდ კლასიფიცირებული სესხების შემცირება, უზრუნველყოფის დასაკუთრების გზით</t>
  </si>
  <si>
    <t>პერიოდის მანძილზე უმოქმედოდ კლასიფიცირებული სესხების შემცირება, მათი გაყიდვის გზით</t>
  </si>
  <si>
    <t>პერიოდის მანძილზე უმოქმედოდ კლასიფიცირებული სესხების შემცირება, სხვა ცვლილებით</t>
  </si>
  <si>
    <t>პერიოდის მანძილზე 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</si>
  <si>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ბალანსი პერიოდის ბოლოს</t>
  </si>
  <si>
    <t>ცხრილი 22</t>
  </si>
  <si>
    <t>სესხების, სავალო ფასიანი ქაღალდების და გარესაბალანსო ვალდებულებების განაწილება, საკრედიტო რისკის დონის, ვადაგადაცილების და მსესხებლის ტიპის მიხედვით</t>
  </si>
  <si>
    <t>მთლიანი ღირებულება სესხებისთვის და სავალო ფასიანი ქაღალდებისათვის, გარესაბალანსო ვალდებულებებისთვის ნომინალური ღირებულება მოსალოდენელი საკრედიტო ზარალის დაკლებამდე</t>
  </si>
  <si>
    <t>1-ი დონის საკრედიტო რისკი</t>
  </si>
  <si>
    <t>მე-2 დონის საკრედიტო რისკი</t>
  </si>
  <si>
    <t>მე-3 დონის საკრედიტო რისკი</t>
  </si>
  <si>
    <t>შეძენილი ან გამოშვებული გაუფასურებული ფინანსური ინსტრუმნეტი (POCI)</t>
  </si>
  <si>
    <t>ვადაგადაცილება ≤ 30 დღეზე</t>
  </si>
  <si>
    <r>
      <t xml:space="preserve">ვადაგადაცილება &gt; 30 დღეზე  </t>
    </r>
    <r>
      <rPr>
        <sz val="9"/>
        <rFont val="Calibri"/>
        <family val="2"/>
      </rPr>
      <t>≤</t>
    </r>
    <r>
      <rPr>
        <sz val="9"/>
        <rFont val="Sylfaen"/>
        <family val="1"/>
      </rPr>
      <t xml:space="preserve"> 90 დღეზე </t>
    </r>
  </si>
  <si>
    <t>ვადაგადაცილება &gt; 90 დღეზე</t>
  </si>
  <si>
    <r>
      <t xml:space="preserve">ვადაგადაცილება &gt; 90 დღეზე  </t>
    </r>
    <r>
      <rPr>
        <sz val="9"/>
        <rFont val="Calibri"/>
        <family val="2"/>
      </rPr>
      <t>≤</t>
    </r>
    <r>
      <rPr>
        <sz val="9"/>
        <rFont val="Sylfaen"/>
        <family val="1"/>
      </rPr>
      <t xml:space="preserve"> 180 დღეზე </t>
    </r>
  </si>
  <si>
    <r>
      <t xml:space="preserve">ვადაგადაცილება &gt; 180 დღეზე  </t>
    </r>
    <r>
      <rPr>
        <sz val="9"/>
        <rFont val="Calibri"/>
        <family val="2"/>
      </rPr>
      <t>≤</t>
    </r>
    <r>
      <rPr>
        <sz val="9"/>
        <rFont val="Sylfaen"/>
        <family val="1"/>
      </rPr>
      <t xml:space="preserve"> 1 წელზე </t>
    </r>
  </si>
  <si>
    <r>
      <t xml:space="preserve">ვადაგადაცილება &gt; 1 წელზე  </t>
    </r>
    <r>
      <rPr>
        <sz val="9"/>
        <rFont val="Calibri"/>
        <family val="2"/>
      </rPr>
      <t>≤</t>
    </r>
    <r>
      <rPr>
        <sz val="9"/>
        <rFont val="Sylfaen"/>
        <family val="1"/>
      </rPr>
      <t xml:space="preserve"> 2 წელზე</t>
    </r>
  </si>
  <si>
    <r>
      <t xml:space="preserve">ვადაგადაცილება &gt; 2 წელზე  </t>
    </r>
    <r>
      <rPr>
        <sz val="9"/>
        <rFont val="Calibri"/>
        <family val="2"/>
      </rPr>
      <t>≤</t>
    </r>
    <r>
      <rPr>
        <sz val="9"/>
        <rFont val="Sylfaen"/>
        <family val="1"/>
      </rPr>
      <t xml:space="preserve"> 5 წელზე</t>
    </r>
  </si>
  <si>
    <t>ვადაგადაცილება &gt; 5 წელზე</t>
  </si>
  <si>
    <t>ცენტრალური ბანკები</t>
  </si>
  <si>
    <t>ცენტრალური მთავრობები</t>
  </si>
  <si>
    <t>საკრედიტო ინსტიტუტები</t>
  </si>
  <si>
    <t>სხვა ფინანსური კორპორაციები</t>
  </si>
  <si>
    <t>არაფინანსური კორპორაციები</t>
  </si>
  <si>
    <t>შინამეურნეობები</t>
  </si>
  <si>
    <t>გარესაბალანსო ვალდებულებები</t>
  </si>
  <si>
    <t>ცხრილი 23</t>
  </si>
  <si>
    <t xml:space="preserve">სესხების მთლიანი ღირებულების, უზრუნველყოფის კოეფიციენტის მიხედვით განაწილებული სესხების,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განაწილება საკრედიტო რისკის და ვადაგადაცილებების მიხედვით.
  </t>
  </si>
  <si>
    <t>სესხების მთლიანი ღირებულება</t>
  </si>
  <si>
    <t xml:space="preserve">ვადაგადაცილება &gt; 30 დღეზე  ≤ 90 დღეზე </t>
  </si>
  <si>
    <t xml:space="preserve">ვადაგადაცილება &gt; 90 დღეზე  ≤ 180 დღეზე </t>
  </si>
  <si>
    <t xml:space="preserve">ვადაგადაცილება &gt; 180 დღეზე  ≤ 1 წელზე </t>
  </si>
  <si>
    <t>ვადაგადაცილება &gt; 1 წელზე  ≤ 2 წელზე</t>
  </si>
  <si>
    <t>ვადაგადაცილება &gt; 2 წელზე  ≤ 5 წელზე</t>
  </si>
  <si>
    <t>უზრუნველყოფილი სესხები</t>
  </si>
  <si>
    <t>უძრავი ქონებით უზრუნველყოფილი სესხები</t>
  </si>
  <si>
    <t>1.1.1.1</t>
  </si>
  <si>
    <t>LTV ≤70%</t>
  </si>
  <si>
    <t>1.1.1.2</t>
  </si>
  <si>
    <t>LTV &gt;70% ≤85%</t>
  </si>
  <si>
    <t>1.1.1.3</t>
  </si>
  <si>
    <t>LTV &gt;85% ≤100%</t>
  </si>
  <si>
    <t>1.1.1.4</t>
  </si>
  <si>
    <t>LTV &gt;100%</t>
  </si>
  <si>
    <t>მოსალოდნელი საკრედიტო ზარალი უზრუნველყოფილ სესხებზე</t>
  </si>
  <si>
    <t>დაგირავებული უზრუნველყოფა</t>
  </si>
  <si>
    <t>1.3.1</t>
  </si>
  <si>
    <t>უზრუნველყოფის ღირებულება -  მინიმუმი სესხის მთლიან ღირებულებასა და უზრუნველყოფის საბაზრო ღირებულებას შორის</t>
  </si>
  <si>
    <t>1.3.1.1</t>
  </si>
  <si>
    <t>უზრუნველყოფის ღირებულება (უძრავი ქონება) -  მინიმუმი სესხის მთლიან ღირებულებასა და უზრუნველყოფის საბაზრო ღირებულებას შორის</t>
  </si>
  <si>
    <t>1.3.2</t>
  </si>
  <si>
    <t>უზრუნველყოფის ღირებულება -  სესხის მთლიანი ღირებულების ზემოთ</t>
  </si>
  <si>
    <t>1.3.2.1</t>
  </si>
  <si>
    <t>უზრუნველყოფის ღირებულება (უძრავი ქონება) -   სესხის მთლიანი ღირებულების ზემოთ</t>
  </si>
  <si>
    <t>სახელმწიფოს, სახელმწიფო დაწესებულების გარანტიით უზრუნველყოფილი სესხები</t>
  </si>
  <si>
    <t>ბანკის ან/და საფინანსო ინსტიტუტის გარანტიით უზრუნველყოფილი სესხები</t>
  </si>
  <si>
    <t>ცხრილი 24</t>
  </si>
  <si>
    <t xml:space="preserve">                                                                                                     სესხები
                                                                                                                                                                                                             სექტორი დაფარვის წყაროს მიხედვით</t>
  </si>
  <si>
    <t>მოსლაოდნელი საკრედიტო ზარალი</t>
  </si>
  <si>
    <t xml:space="preserve">სესხები, რომლებზეც არ არის აღრიცხული დაფარვის წყაროს სექტორი </t>
  </si>
  <si>
    <t>ცხრილი 25</t>
  </si>
  <si>
    <t xml:space="preserve">                             სესხების და კორპორატიული ფასიანი ქაღალდების მთლიანი ღირებულების და გარესაბალანსო ვალდებულებების ნომინალური ღირებულების  - განაწილება უზრუნველყოფების მიხედვით
სესხები, კორპორატიული სავალო ფასიანი ქაღალდები და გარესაბალანსო ვალდებულებები </t>
  </si>
  <si>
    <t>დეპოზიტით უზრუნველყოფილი ვალდებულებების  ღირებულება</t>
  </si>
  <si>
    <t>სახელმწიფოს, სახელმწიფო დაწესებულების გარანტიით უზრუნველყოფილი ვალდებულებების ღირებულება</t>
  </si>
  <si>
    <t>ბანკის ან/და საფინანსო ინსტიტუტის გარანტიით უზრუნველყოფილი ვალდებულებების ღირებულება</t>
  </si>
  <si>
    <t>ოქრო/ოქროს ნაკეთობებით უზრუნველყოფილი ვალდებულების საბაზრო ღირებულება</t>
  </si>
  <si>
    <t>უძრავი ქონებით უზრუნველყოფილი ვალდებულებების  ღირებულება</t>
  </si>
  <si>
    <t>აქციებით/წილებით და სხვა ფასიანი ქაღალდებით უზრუნველყოფილი ვალდებულებების  ღირებულება</t>
  </si>
  <si>
    <t>სხვა უზრუნველყოფილი ვალდებულებების  ღირებულება</t>
  </si>
  <si>
    <t>სხვა მესამე პირის თავდებობით უზრუნველყოფილი ვალდებულებების  ღირებულება</t>
  </si>
  <si>
    <t>არაუზრუნველყოფილი ვალდებულებების  ღირებულება</t>
  </si>
  <si>
    <t xml:space="preserve">სესხები </t>
  </si>
  <si>
    <t>კორპორატიული სავალო ფასიანი ქაღალდები</t>
  </si>
  <si>
    <t>მათ შორის:  უმოქმედო სესხები</t>
  </si>
  <si>
    <t>მათ შორის:  უმოქმედო კორპორატიული სავალო ფასიანი ქაღალდები</t>
  </si>
  <si>
    <t>მათ შორის:  უმოქმედო გარესაბალანსო ვალდებულებები</t>
  </si>
  <si>
    <t>ცხრილი 26</t>
  </si>
  <si>
    <t>საცალო პროდუქტები</t>
  </si>
  <si>
    <t>სესხების ძირი თანხა</t>
  </si>
  <si>
    <t xml:space="preserve">სესხების რაოდენობა </t>
  </si>
  <si>
    <t>საშუალო შეწონილი ნომინალური საპროცენტო განაკვეთი კვარტლის შიგნით გაცემულ სესხებზე</t>
  </si>
  <si>
    <t>საშუალო შეწონილი ეფექტური საპროცენტო განაკვეთი კვარტლის შიგნით გაცემულ სესხებზე</t>
  </si>
  <si>
    <t>საშუალო შეწონილი ნომინალური საპროცენტო განაკვეთი სესხის ნაშთზე</t>
  </si>
  <si>
    <t>სესხების საშუალო შეწონილი ვადიანობა სესხის ნაშთზე დარჩენილი ვადის მიხედვით (თვეებში)</t>
  </si>
  <si>
    <t>სატრანსპორტო სესხები</t>
  </si>
  <si>
    <t>სწრაფი სესხები (Pay Day Loans)</t>
  </si>
  <si>
    <t>მომენტალური განვადება</t>
  </si>
  <si>
    <t>ოვერდრაფტები</t>
  </si>
  <si>
    <t>საკრედიტო ბარათები</t>
  </si>
  <si>
    <t>იპოთეკური სესხები</t>
  </si>
  <si>
    <t>იპოთეკური სესხები - დასრულებული უძრავი ქონების შეძენა</t>
  </si>
  <si>
    <t>იპოთეკური სესხები - მშენებლობა, მშენებლობის პროცესში მყოფი საცხოვრებელი უძრავი ქონების შეძენა</t>
  </si>
  <si>
    <t>იპოთეკური სესხები - მშენებლობა, მშენებლობის პროცესში მყოფი უძრავი ქონების შეძენა</t>
  </si>
  <si>
    <t>იპოთეკური სესხები - საცხოვრებელი უძრავი ქონების რემონტისათვის</t>
  </si>
  <si>
    <t>იპოთეკური სესხები - უძრავი ქონების რემონტისათვის</t>
  </si>
  <si>
    <t>იპოთეკური სესხები - კომერციული უძრავი ქონების რემონტისათვის</t>
  </si>
  <si>
    <t>საცალო ლომბარდული სესხები</t>
  </si>
  <si>
    <t>სტუდენტური სესხები</t>
  </si>
  <si>
    <t>სულ საცალო პროდუქტები</t>
  </si>
  <si>
    <t>მათ შორის: პენსიის ან სხვა სახელმწიფო სოციალური გასაცემელის გათვალისწინებით გაცემული სესხები</t>
  </si>
  <si>
    <t>სესხების სასესხო ხელშეკრულებაში მითითებული ვადის ბოლომდე დარჩენილი თვეების რაოდენობა (ძირი თანხის მიხედვით საშუალო შეწონილი). აღნიშნულ ველში არ შედის ინფორმაცია იმ სესხებზე, რომელთა საბოლოო საკონტრაქტო დაფარვის ვადა გასულია ანგარიშგების თარიღისათვის.</t>
  </si>
  <si>
    <t>სესხის ძირი თანხის მიხედვით დათვლილი საშუალო შეწონილი ნომინალური საპროცენტო განაკვეთი.</t>
  </si>
  <si>
    <t>კვარტლის შიგნით გაცემული სესხების ძირი თანხის მიხედვით დათვლილი საშუალო შეწონილი ეფექტური საპროცენტო განაკვეთი. თუ სესხზე დაიანგარიშება ერთზე მეტი ეფექტური საპროცენტო განაკვეთი, უნდა მოხდეს მათ შორის მაქსიმალურის გათვალისწინება. ამასთან, არ გაითვალისწინება ვალუტის გაუფასურების გათვალისწინებით დათვლილი ეფექტური საპროცენტო განაკვეთი.</t>
  </si>
  <si>
    <t>კვარტლის შიგნით გაცემული სესხების ძირი თანხის მიხედვით დათვლილი საშუალო შეწონილი ნომინალური საპროცენტო განაკვეთი.</t>
  </si>
  <si>
    <t>პორტფელში არსებული სესხების რაოდენობა. რაოდენობაში არ გაითვლაისწინება სესხები 0 ნაშთით.</t>
  </si>
  <si>
    <t>მოსალოდნელი საკრედიტო ზარალი IFRS 9-ის შესაბამისად, არ შედის მოსალოდნელი საკრედიტო ზარალი სესხების აუთვისებელ ნაწილზე</t>
  </si>
  <si>
    <t>სესხების მთლიანი ღირებულება მოსალოდენლი საკრედიტო ზარალის დაკლებამდე.</t>
  </si>
  <si>
    <t>სესხების მიმდინარე საკონტრაქტო ძირი თანხა</t>
  </si>
  <si>
    <t>საკრედიტო პროდუქტი, რომლის დაფარვის ძირითადი წყარო არის სახელმწიფო პენსია ან სხვა სახელმწიფო სოციალური გასაცემელი.</t>
  </si>
  <si>
    <t>პენსიის ან სხვა სახელმწიფო სოციალური გასაცემელის გათვალისწინებით გაცემული სესხები</t>
  </si>
  <si>
    <t>სესხი, რომლის მიზნობრიობას წარმოადგენს უმაღლესი და პროფესიული განათლების გადასახადის დაფინანსება.</t>
  </si>
  <si>
    <t>ძვირფასი ლითონებითა და ქვებით უზრუნველყოფილი სამომხმარებლო მიზნობრიობით გაცემული ლომბარდული სესხების პორტფელი.</t>
  </si>
  <si>
    <t>რემონტის მიზნობრიობით გაცემული უძრავი ქონებით უზრუნველყოფილი სესხები.</t>
  </si>
  <si>
    <t>მშენებლობის პროცესში მყოფი უძრავი ქონების შეძენის ან მშენებლობის მიზნობრიობით გაცემული სესხები.</t>
  </si>
  <si>
    <t xml:space="preserve">დასრულებული უძრავი ქონების და მიწის შეძენის მიზნობრიობით გაცემული სესხები. </t>
  </si>
  <si>
    <t>უძრავი ქონების შეძენა/მშენებლობა/რემონტის მიზნობრიობით გაცემული უძრავი ქონებით/ფულადი სახსრებით/თავდებობით/სხვა ქონებით უზრუნველყოფილი სესხები, რომელზეც ბანკის მხრიდან ხდება მიზნობრიობის კონტროლი.</t>
  </si>
  <si>
    <t>ბარათზე დაშვებული რევოლვირებადი საკრედიტო ლიმიტი, მათ შორის საკრედიტო ბარათებზე არსებული არასანქცირებული უარყოფითი ლიმიტებიც.</t>
  </si>
  <si>
    <t>სადებეტო ანგარიშზე არსებული სანქცირებული უარყოფითი ლიმიტი, რომელიც განისაზღვრება კლიენტის შემოსავლის მიხედვით, მათ შორის, არასანქცირებული უარყოფითი ლიმიტებიც.</t>
  </si>
  <si>
    <t>საყოფაცხოვრებო ნივთების, ტექნიკისა და მომსახურების განვადებით შეძენის მიზნობრიობით გაცემული სესხები.</t>
  </si>
  <si>
    <t xml:space="preserve">გადამხდელუნარიანობის ანალიზის გარეშე გაცემული მცირე ზომის, მაღალპროცენტიანი არაუზრუნველყოფილი სამომხმარებლო სესხი, რომელზეც ხშირად კლიენტი პროცენტის ნაცვლად ყოველთვიურად იხდის ფიქსირებულ საკომისიოს.  </t>
  </si>
  <si>
    <t>სამომხმარებლო მიზნობრიობით გაცემული სესხები.</t>
  </si>
  <si>
    <t>სატრანსპორტო საშუალების შეძენის მიზნობრიობით გაცემული, სატრანსპორტო საშუალებით უზრუნველყოფილი სესხები. სატრანსპორტო საშუალებით უზრუნველყოფილი სამომხმარებლო მიზნობრიობით გაცემული სესხები აღირიცხება სამომხმარებლო სესხების ველში.</t>
  </si>
  <si>
    <t>ცხრილი "26"</t>
  </si>
  <si>
    <t>სესხები და კორპორატიული სავალო ფასიანი ქაღალდების მთლიანი ღირებულება, გარესაბალანსო ვალდებულებების ნომინალური ღირებულება მოსალოდენლი საკრედიტო ზარალის დაკლებამდე, განაწილებული უზრუნველყოფის მიხედვით. ორი ან მეტი უზრუნველყოფის შემთხვევაში აქტივის ერთი ნაწილი გადანაწილდება უფრო მაღალი ლიკვიდობის მქონე უზრუნველყოფის სვეტში, მაქსიმუმ უზრუნველყოფის მოცულობით, ხოლო დარჩენილი ნაწილი დაბალი ლიკვიდობის უზრუნველყოფის სვეტში მაქსიმუმ ამ უზრუნველყოფის მოცულობით და ა.შ. ლიკვიდურობის მიხედვით განაწილება მოხდება, ყველაზე მეტად ლიკვიდური ა-დან არაუზრუნველყოფილ ნაწილამდე ი-მდე. უზრუნველყოფის ღირებულებად მოიაზრება მისი საბაზრო ღირებულება.</t>
  </si>
  <si>
    <t>ცხრილი "25"</t>
  </si>
  <si>
    <t>IFRS 9-ის შესაბამისად. არ შედის მოსალოდნელი საკრედიტო ზარალი სესხების აუთვისებელ ნაწილზე</t>
  </si>
  <si>
    <t>მოსალოდენლი საკრედიტო ზარალი</t>
  </si>
  <si>
    <t>სესხების და მათი მოსლაოდნელი საკრედიტო ზარალის  განაწილება მათი კლასიფიკაციის და დაფარვის წყაროს მიხედვით. სექტორების განმარტებები იხილეთ ზოგადი განმარტებების ცხრილში 9.01-9.26 პუნქტებში. სესხების კლასიფიკაცია მოხდება ბანკის IFRS 9-ის საკრედიტო რისკის დონეების შესაბამისად.</t>
  </si>
  <si>
    <t>ცხრილი "24"</t>
  </si>
  <si>
    <t xml:space="preserve">მინიმუმი გარანტიის საბაზრო ღირებულებასა და სესხის მთლიან ღირებულებას შორის. </t>
  </si>
  <si>
    <t>დაგირავებული უძრავი ქონების საბაზრო ღირებულება, შესაბამისი სესხის მთლიანი ღირებულების ზემოთ.</t>
  </si>
  <si>
    <t>დაგირავებული უძრავი და მოძრავი ქონების საბაზრო ღირებულება, შესაბამისი სესხის მთლიანი ღირებულების ზემოთ.</t>
  </si>
  <si>
    <t xml:space="preserve">მინიმუმი სესხზე დაგირავებული უძრავი ქონების საბაზრო ღირებულებასა და სესხის მთლიან ღირებულებას შორის. </t>
  </si>
  <si>
    <t xml:space="preserve">მინიმუმი სესხზე დაგირავებული უძრავი და მოძრავი ქონების საბაზრო ღირებულებასა და სესხის მთლიან ღირებულებას შორის. </t>
  </si>
  <si>
    <t>1.1 ველში შემავალი უზრუნველყოფილი სესხების მოსალოდნელი საკრედიტო ზარალი IFRS 9-ის შესაბამისად, არ შედის მოსალოდნელი საკრედიტო ზარალი სესხების აუთვისებელ ნაწილზე</t>
  </si>
  <si>
    <t>სესხების განაწილება სესხის უზრუნველყოფის კოეფიციენტის მიხედვით, ანგარიშგების თარიღის მდგომარეობით. უზრუნველყოფაში გაითვალისწინება მხოლოდ უძრავი ქონება. უზრუნველყოფის ღირებულებად მოიაზრება მისი საბაზრო ღირებულება. LTV დაანგარიშებისას გათვალისწინება ამორტიზებული ღირებულება.</t>
  </si>
  <si>
    <t>სესხი რომელიც უზრუნველყოფილია უძრავი ქონებით. სესხი ჩაითვლება უზრუნველყოფილად მიუხედავად უზრუნველყოფის მოცულობისა.</t>
  </si>
  <si>
    <t>სესხი რომელიც უზრუნველყოფილია სახელმწიფო ან საფინანსო ინსტიტუტების გარანტიით, უძრავი ან მოძრავი ქონებით. სესხი ჩაითვლება უზრუნველყოფილად მიუხედავად უზრუნველყოფის მოცულობისა.</t>
  </si>
  <si>
    <t>სესხების მთლიანი ღირებულება, უზრუნველყოფის კოეფიციენტის მიხედვით განაწილებული სესხების მთლიანი ღირებულების, სესხებზე მოსალოდნელი საკრედიტო ზარალის, სესხებზე უზრუნველყოფის ღირებულების და გარანტით უზრუნველყოფილი სესხების მთლიანი ღირებულების განაწილება ბანკის IFRS 9-ს საკრედიტო რისკის დონისა და ვადაგადაცილებების მიხედვით. "ვადაგადაცილება ≤ 30 დღეზე" ინტერვალში არ მოხვდება არავადაგადაცილებული სესხები. უზრუნველყოფის ღირებულებად მოიაზრება მისი საბაზრო ღირებულება.</t>
  </si>
  <si>
    <t>ცხრილი "23"</t>
  </si>
  <si>
    <t>ფიზიკური პირები ან პირთა ჯგუფები, როგორც  საქონლისა და არაფინანსური მომსახურების მწარმოებლები და მომხმარებლები, მხოლოდ საკუთარი საბოლოო მოხმარებისთვის, და როგორც კომერციული საქონლისა და არაფინანსური და ფინანსური მომსახურების მწარმოებლები, იმ პირობით, რომ მათი საქმიანობა არ არის კვაზი კორპორაციების საქმიანობა. არაკომერციული ინსტიტუტები, რომლებიც ემსახურებიან შინამეურნეობებს, და რომლებიც ძირითადად ჩართულნი არიან არაკომერციული საქონლის წარმოებაში და  მომსახურების მიწოდებაში, ცალკეული შინამეურნეობების  ჯგუფებისთვის.</t>
  </si>
  <si>
    <t>კორპორაციები, კვაზი კორპორაციები და ყველა იურიდიული პირი, რომლებიც არ არიან ფინანსურ შუამავლები, თუმცა ჩართულები არიან კომერციული საქონლის წარმოებაში და არაფინანსურ მომსახურებაში.</t>
  </si>
  <si>
    <t xml:space="preserve">ყველა საფინანსო კორპორაცია და კვაზი კორპორაცია, როგორიცაა საინვესტიციო ფირმები, საინვესტიციო ფონდები, სადაზღვევო კომპანიები, საპენსიო ფონდები, კოლექტიური საინვესტიციო კომპანიები, კლირინგ ცენტრები და დარჩენილი ფინანსური შუამავლები. გარდა საკრედიტო ინსტიტუტებისა. </t>
  </si>
  <si>
    <t>ბანკები და მრავალმხრივი ბანკები.</t>
  </si>
  <si>
    <t>ცენტრალური მთავრობები, სახელმწიფო ან რეგიონული მთავრობები და ადგილობრივი მთავრობები, ადმინისტრაციული ორგანოებისა და სამთავრობო არაკომერციული საწარმოების ჩათვლით. სოციალური დაზღვევის ფონდები; საერთაშორისო ორგანიზაციები, როგორიცაა ევროკავშირი, IMF, BIS (Bank for International Settlements).</t>
  </si>
  <si>
    <t>მთავრობები</t>
  </si>
  <si>
    <t xml:space="preserve">შეივსება სესხების, სავალო ფასიანი ქაღალდების მთლიანი ღირებულება, გარესაბალანსო ვალდებულებებისთვის ნომინალური ღირებულება მოსალოდენლი საკრედიტო ზარალის დაკლებამდე, განაწილებული ბანკის IFRS 9-ს საკრედიტო რისკის დონის, ვადაგადაცილების და მსესხებლის ტიპის მიხედვით. "ვადაგადაცილება ≤ 30 დღეზე" ინტერვალში არ მოხვდება არავადაგადაცილებული სესხები და ფასიანი ქაღალდები. </t>
  </si>
  <si>
    <t>ცხრილი "22"</t>
  </si>
  <si>
    <t>აღირიცხება ფულადი სახსრების წმინდა კუმულატიური ამოღება(შემცირებული სხვა ცვლილებებთან დაკავშირებული ხარჯებით), ასეთის არსებობის შემთხვევაში.</t>
  </si>
  <si>
    <r>
      <t>სესხებზე სხვა ცვლილებების გზით უმოქმედოდ კლასიფიცირებული სესხების შემცირებასთან დაკავშირებული</t>
    </r>
    <r>
      <rPr>
        <u/>
        <sz val="8"/>
        <rFont val="Sylfaen"/>
        <family val="1"/>
      </rPr>
      <t xml:space="preserve"> წმინდა კუმულატიური ამოღება</t>
    </r>
  </si>
  <si>
    <t>აღირიცხება ფულადი სახსრების წმინდა კუმულატიური ამოღება(შემცირებული სესხის გაყიდვასთან დაკავშირებული ხარჯებით)</t>
  </si>
  <si>
    <r>
      <t xml:space="preserve">სესხების გაყიდვის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</si>
  <si>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t>აღირიცხება უზრუნველყოფის დასაკუთრების მომენტში მისი მთლიანი ღირებულება.</t>
  </si>
  <si>
    <r>
      <t xml:space="preserve">უზრუნველყოფის დასაკუთრების გზით უმოქმედოდ კლასიფიცირებული სესხების შემცირებასთან დაკავშირებული </t>
    </r>
    <r>
      <rPr>
        <u/>
        <sz val="8"/>
        <rFont val="Sylfaen"/>
        <family val="1"/>
      </rPr>
      <t>წმინდა კუმულატიური ამოღება</t>
    </r>
  </si>
  <si>
    <t>უმოქმედო სესხების ბალანსი პერიოდის ბოლოს</t>
  </si>
  <si>
    <t>12</t>
  </si>
  <si>
    <t>უმოქმედოდ კლასიფიცირებული სესხების შემცირება, ლარის მიმართ უცხოური ვალუტის გაცვლითი კურსის ცვლილების შედეგად</t>
  </si>
  <si>
    <t>11</t>
  </si>
  <si>
    <t>სხვა ბალანსის რეკონსილაციისთვის საჭირო გატარებები</t>
  </si>
  <si>
    <t>10</t>
  </si>
  <si>
    <t>უმოქმედოდ კლასიფიცირებული სესხების შემცირება, სესხების გაყიდვის გზით</t>
  </si>
  <si>
    <t>9</t>
  </si>
  <si>
    <t>უმოქმედოდ კლასიფიცირებული სესხების შემცირება, უზრუნველყოფის დასაკუთრების გზით</t>
  </si>
  <si>
    <t>8</t>
  </si>
  <si>
    <t>უმოქმედოდ კლასიფიცირებული სესხების ჩამოწერის გზით</t>
  </si>
  <si>
    <t>7</t>
  </si>
  <si>
    <t>უმოქმედოდ კლასიფიცირებული სესხების შემცირება, სესხების ნაწილობრივი ან სრული დაფარვის გზით. ასევე გაითვალისწინება რეგულარული შენატანები და წინსწრებით დაფარვები.</t>
  </si>
  <si>
    <t>უმოქმედოდ კლასიფიცირებული სესხების შემცირება, საკრედიტო რისკის დონის შემცირების შედეგად</t>
  </si>
  <si>
    <t>5</t>
  </si>
  <si>
    <t>უმოქმედოდ კლასიფიცირებული სესხების შემცირება</t>
  </si>
  <si>
    <t>4</t>
  </si>
  <si>
    <t>უმოქმედოდ კლასიფიცირებული სესხების ზრდა, ლარის მიმართ უცხოური ვალუტის გაცვლითი კურსის ცვლილების შედეგად</t>
  </si>
  <si>
    <t>უმოქმედოდ კლასიფიცირებული სესხების ზრდა, საკრედიტო რისკის დონის ზრდის შედეგად</t>
  </si>
  <si>
    <t>უმოქმედო სესხების საწყისი ბალანსი</t>
  </si>
  <si>
    <t>1</t>
  </si>
  <si>
    <t>შეივსება შესაბამის კვარტლის ინფორმაცია. უცხოურ ვალუტაში ნომინირებული სესხებისთვის, ნომინალში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ველებით (იხილეთ მე-3 და მე-11 სტრიქონები). ერთი სესხის ჭრილში კურსის ეფექტით ცვლილების ველები (3, 11) პერიოდზე შეივსება მხოლოდ ზრდაში ან შემცირებაში.</t>
  </si>
  <si>
    <t>ცხრილი "21"</t>
  </si>
  <si>
    <t>IFRS 9-ის შესაბამისად. უცხოურ ვალუტაში ნომინირებული სესხებისთვის და ფასიანი ქაღალდებისთვის, ნომინალში მოსალოდნელი საკრედიტო ზარალის თანხის ცვლილებები დაითვლება კვარტლის ბოლოს არსებული კურსით, ხოლო კურსთა შორისი სხვაობა დაბალანსდება შესაბამისი ცვლილების ველში (მე-4 სტრიქონი). არ შედის მოსალოდნელი საკრედიტო ზარალი სესხების აუთვისებელ ნაწილზე</t>
  </si>
  <si>
    <t>ცხრილი "20"</t>
  </si>
  <si>
    <t xml:space="preserve">ანგარიშგების პერიოდის დასაწყისიდან ჩამოწერილი აქტივების მთლიანი ღირებულება. შეივსება შესაბამის კვარტლის ინფორმაცია. </t>
  </si>
  <si>
    <t>თუ ზოგადი რეზერვი არ არის შექმნილი კონკრეტულ კლასში/სექტორში შემავალ აქტივებზე, მისი მითითება მოხდება მხოლოდ ჯამის მაჩვენებელი G21 და G34 უჯრებში, მე-18 და მე-19 ცხრილებში შესაბამისად.</t>
  </si>
  <si>
    <t>ცხრილებში საბალანსო ელემენტების მთლიანი ღირებულებების, მოსალოდენლი საკრედიტო ზარალის, ზოგადი რეზერვების, პერიოდის მანძილზე კუმულატიური ჩამოწერის და აქტივების წმინდა ღირებულების განაწილება მოხდება რისკის კლასების და დაფარვის წყაროს სექტორის/კონტრაგენტის ტიპის მიხედვით.  სექტორების განმარტებები იხილეთ ზოგადი განმარტებების ცხრილში 9.01-9.27 პუნქტებში.</t>
  </si>
  <si>
    <t>ცხრილი "18 -19"</t>
  </si>
  <si>
    <t>"განუსაზღვრელი დაფარვის ვადით" - სვეტში შეივსება რისკის პოზიციები რომელთაც არ აქვთ განსაზღვრული დაფარვის ვადა,  გარდა "მოთხოვნამდე" ველში მითითებული რისკის პოზიციების. მაგ: ძირითადი საშუალებები და  სხვა მსგავსი მახასიათებლების მქონე რისკის პოზიციები.</t>
  </si>
  <si>
    <t>"მოთხოვნამდე"  - სვეტში შეივსება საქართველოს ეროვნულ ბანკში და სხვა ფინანსურ ინსტიტუტებში განთავსებული მიმდინარე ანგარიშები, ერთდღიანი სესხები ან/და განთავსებული დეპოზიტები, სავალდებულო რეზერვები საქართველოს ეროვნულ ბანკში, ფული და მისი ექვივალენტები კომერციულ ბანკში, ნაღდი ფული, ნაღდი ფული სხვა სახით (შეგროვების პროცესში) და სხვა მსგავსი მახასიათებლების მქონე რისკის პოზიციები.</t>
  </si>
  <si>
    <t>ცხრილში შეივსება შეწონვას დაქვემდებარებული რისკის პოზიციების ღირებულებები ნარჩენი ვადიანობის მიხედვით. გრაფიკიანი რისკის პოზიციების შემთხვევაში, პოზიცია მოხვდება ბოლო შენატანის შესაბამის ინტერვალში.</t>
  </si>
  <si>
    <t>განმარტებები გვერდებისთვის  "17"</t>
  </si>
  <si>
    <t>მე-19 ცხრილის მიზნებისთვის "სხვა აქტივებში" მოხვდება აქტივები, რომლებსაც არ აქვთ იდენტიფიცირებადი დაფარვის სექტორი, (მაგალითად ძირითადი საშუალებები, ნაღდი ფული და სხვა მსგავსი მახასიათებლების მქონე აქტივები)</t>
  </si>
  <si>
    <t>"აქტივები/სესხები, რომლებზეც არ არის აღრიცხული დაფარვის წყაროს სექტორი" მოხვდება ის აქტივები, რომლებსაც გააჩნიათ იდენტიფიცირებადი დაფარვის წყარო, თუმცა ანგარიშგების თარიღისთვის არ არის აღრიცხული შესაბამისი სექტორი.</t>
  </si>
  <si>
    <t xml:space="preserve">აქტივები/სესხები, რომლებზეც არ არის აღრიცხული დაფარვის წყაროს სექტორი </t>
  </si>
  <si>
    <t>ყველა სახის მომსახურება, ვაჭრობა და წარმოება რომელიც არ არის წარმოდგენილი ზემოთ აღნიშნულ სექტორებში, მათ შორის ჯართის ბიზნესი.</t>
  </si>
  <si>
    <t>ფერმერები და აგრო სექტორის მომსახურე კომპანიები: მეფრინველეობის ფაბრიკები, მსხვილფეხა და წვრილფეხა საქონლის ფერმები, თევზის რეწვა, მეტყევეობა, მევენახეობა, მარცვლეული კულტურების მოყვანა,  მეფუტკრეობა, ჩაისა და სხვა სუბტროპიკული კულტურების პლანტაციები და სხვა ფერმერული მეურნეობები.</t>
  </si>
  <si>
    <t>მაგალითად, ავტომობილების შეკეთება და მომსახურება, რეკლამა, ელექტრონული და ბეჭდვითი პრესა, სტამბა, გამომცემლობა, ტრანსპორტი, ლოჯისტიკა, სილამაზის სალონი, სათამაშო და გასართობი ბიზნესი, საბაჟო ტერმინალები, განათლება, საინფორმაციო ცენტრები, საშუამავლო მომსახურება და სხვა.</t>
  </si>
  <si>
    <t>სატელეფონო კომპანიები, ინტერნეტ პროვაიდერები, სატელევიზიო მაუწყებლობა, საკაბელო ტელევიზიები და სხვა.</t>
  </si>
  <si>
    <t>აფთიაქები და სააფთიაქო ქსელები, წამლების წარმოება, წამლების დისტრიბუცია.</t>
  </si>
  <si>
    <t>საავადმყოფოების, კლინიკების და სხვა სამედიცინო გამაჯანსაღებელი კომპლექსები.</t>
  </si>
  <si>
    <t>ავტომობილებით ვაჭრობა.</t>
  </si>
  <si>
    <t>გაზის და ელექტროენერგიის დისტრიბუცია, წარმოება, იმპორტი და ექსპორტი, ასევე ყველა პირი, რომელიც  ჩართულია ენერგეტიკის სექტორში (გარდა - ბენზინგასამართი სადგურების და ბენზინის იმპორტიორებისა).</t>
  </si>
  <si>
    <t>ბენზინის დისტრიბუცია, წარმოება, იმპორტი და ექსპორტი.</t>
  </si>
  <si>
    <t>სამთო–მომპოვებელი საწარმოები (გარდა სამშენებლო მასალისა), მეტალურგია, ქიმიური მრეწველობა, მანქანათმშენებლობა, ჩარხთმშენებლობა და სხვა მძიმე მრეწველობა.</t>
  </si>
  <si>
    <t>რესტორნები, ბარები, კაფეები, სწრაფი კვების ობიექტები და სხვა.</t>
  </si>
  <si>
    <t>სასტუმროების მენეჯმენტი, ტურისტული კომპანიები და სხვა დაკავშირებული მომსახურების უზრუნველყოფა.</t>
  </si>
  <si>
    <t>სხვა საწარმოები, რომელიც არ არის  წარმოდგენილი ზემოთ აღნიშნულ სექტორებში.</t>
  </si>
  <si>
    <t>საბითუმო და საცალო ვაჭრობა, ექსპორტი და იმპორტი: სხვა პროდუქცია, რომელიც არ არის წარმოდგენილი ზემოთ აღნიშნულ სექტორებში.</t>
  </si>
  <si>
    <t>საბითუმო და საცალო ვაჭრობა, ექსპორტი და იმპორტი: ფეხსაცმელი, ტანსაცმელი, ტექსტილის ნაწარმი და სხვა.</t>
  </si>
  <si>
    <t>მაგალითად, ავეჯი, ელექტრო ტექნიკა, კომპიუტერული ტექნიკა, ციფრული ტექნიკა და სხვა.</t>
  </si>
  <si>
    <t>სამომხმარებლო საქონლის წარმოება. მაგალითად, საკვები პროდუქტები, ალკოჰოლური და არაალკოჰოლური სასმელები, წისქვილკომბინატები, ხორცისა და რძის პროდუქტები, სარეცხი და ჰიგიენური საშუალებები, სხვა სამომხმარებლო საქონელი.</t>
  </si>
  <si>
    <t>დისტრიბუცია, საბითუმო და საცალო ვაჭრობა. მაგალითად, საკვები პროდუქტები, ალკოჰოლური და არაალკოჰოლური სასმელები,  მარცვლეული პროდუქტები, თევზეული, ხორცისა და რძის პროდუქტები, სარეცხი და ჰიგიენური საშუალებები, სხვა სამომხმარებლო საქონელი.</t>
  </si>
  <si>
    <t>სამშენებლო მასალების მოპოვება, წარმოება ან/და აღნიშნული მასალებით საცალო და საბითუმო ვაჭრობა.</t>
  </si>
  <si>
    <t>სამშენებლო და სარემონტო კომპანიები, გზების, ხიდების, ჰესების, პარკებისა და სარეკრეაციო ზონების, ინფრასტრუქტურული ობიექტების მშენებლობა-განვითარებაში მონაწილე პირები, გარდა უძრავი ქონების დეველოპმენტის სექტორში მოხვედრილი პირებისა.</t>
  </si>
  <si>
    <t>უძრავი ქონების გაქირავება და მასთან დაკავშირებული მომსახურების უზრუნველყოფა.</t>
  </si>
  <si>
    <t>საცხოვრებელი და კომერციული უძრავი ქონების დეველოპმენტი (უძრავი ქონების რეალიზაცია ან/და მშენებლობა).</t>
  </si>
  <si>
    <t>ძვირფასი ლითონებითა და ქვებით უზრუნველყოფილი ლომბარდული ბიზნეს საქმიანობა.</t>
  </si>
  <si>
    <t>კომერციული ბანკები, სადაზღვევო, სალიზინგო და საინვესტიციო კომპანიები, საკრედიტო კავშირები, მიკროსაფინანსო ორგანიზაციები, საპენსიო სქემები, ფულადი გზავნილების განმახორციელებელი პირები და  სხვა საფინანსო ორგანიზაციები. გარდა ლომბარდებისა. მე-19 ცხრილის მიზნებისთვის საფინანსო ინსტიტუტების სექტორში მოხვდება აქტივები კომერციულ ბანკებში.</t>
  </si>
  <si>
    <t>სახელმწიფო ინსტიტუტები და სახელმწიფოს კონტროლს დაქვემდებარებული საწარმოები და ორგანიზაციები. ამასთან დაფარვის წყარო უნდა იყოს სახელმწიფო ბიუჯეტიდან გამოყოფილი თანხები. მე-19 ცხრილის მიზნებისთვის სახელმწიფო ორგანიზაციების სექტორში მოხვდება აქტივები ცენტრალურ ბანკებში.</t>
  </si>
  <si>
    <t>IFRS 9-ის კლასიფიკაციის შესაბამისად, მე-3 დონის საკრედიტო რისკის და შეძენილი ან გამოშვებული გაუფასურებული ფინანსური ინსტრუმნეტები (POCI)</t>
  </si>
  <si>
    <t>უმოქმედო აქტივი/სესხი</t>
  </si>
  <si>
    <t>მე-19 ცხრილში სესხების/აქტივების განაწილება უნდა მოხდეს დაფარვის წყაროს სექტორის/კონტრაგენტის ტიპის მიხედვით ქვემოთ მოცემულ 9.01-9.27 პუნქტებში. ინვესტიციების შემთხვევაში შესაბამისი კომპანიის საქმიანობის სექტორის მიხედვით.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სესხები/აქტივები და ა.შ. 
24-ე ცხრილში სესხების განაწილება უნდა მოხდეს დაფარვის წყაროს სექტორის მიხედვით ქვემოთ მოცემულ 9.01-9.26 პუნქტებში.  საცალო სეგმენტის შემთხვევაში გადანაწილება მოხდება იმ სექტორში საიდანაც ღებულობს მსესხებელი შემოსავალს. მაგ:  "საბითუმო ლომბარდი"-ს სექტორში მოხვდება ლომბარდებში დასაქმებული მსესხებლების სესხები და ა.შ.</t>
  </si>
  <si>
    <t>22-ე და 25-ე ცხრილებისთვის გარესაბალანსო ვალდებულებები შეივსება ნომინალური ღირებულებით მოსალოდენლი საკრედიტო ზარალის დაკლებამდე</t>
  </si>
  <si>
    <t>საკრედიტო რისკის დონე განისაზღვრება IFRS 9-ის შესაბამისად</t>
  </si>
  <si>
    <t>მთლიანი  ღირებულება -  აქტივების ღირებულება IFRS 9-ით მოსალოდენლი საკრედიტო ზარალის დაკლებამდე</t>
  </si>
  <si>
    <t>აქტივების წმინდა ღირებულება - აქტივების ღირებულება IFRS 9-ით მოსალოდენლი საკრედიტო ზარალის დაკლების შემდეგ</t>
  </si>
  <si>
    <t>რისკის პოზიცია -  კომერციული ბანკების კაპიტალის ადეკვატურობის მოთხოვნების შესახებ დებულების მე-10 მუხლის, პირველი პუნქტის შესაბამისად
თაობაზე</t>
  </si>
  <si>
    <t xml:space="preserve">სტრიქონებში რისკის კლასები  მე-17 და მე-18 ცხრილისთვის განიმარტება საქართველოს ეროვნული ბანკის პრეზიდენტის 2013 წლის 28 ოქტომბერის ბრძანება №100/04-ის მე-11 მუხლის რისკის პოზიციების კლასების შესაბამისად
</t>
  </si>
  <si>
    <t>ზოგადი განმარტებები</t>
  </si>
  <si>
    <t>განმარტებები გვერდებისთვის  "17-26"</t>
  </si>
  <si>
    <t>ცხრილის G სვეტში აისახება ღირებულებები, რომლებიც შეწონილია სებ-ის სტანდარტული NSFR ფორმის შესაბამისი ხელმისაწვდომი სტაბილური დაფინანსებისა და სტაბილური დაფინანსების საჭიროების კოეფიციენტებით.</t>
  </si>
  <si>
    <t>ცხრილის C-F სვეტებში აისახება მოცემული მუხლების შესაბამისი შეუწონავი ღირებულებები. თითოეული მუხლი ნაწილდება ნარჩენი ვადიანობის მიხედვით შესაბამის კალათაში. თავისუფალი მაღალი ხარისხის ლიკვიდური აქტივები სრულად დაკლასიფიცირდება უვადო კალათაში.</t>
  </si>
  <si>
    <t>ცხრილი ივსება სებ-ის მიერ შემუშავებული წმინდა სტაბილური კოეფიციენტის მეთოდოლოგიაზე დაყრდნობით, კვარტლის ბოლო დღის მდგომარეობით.</t>
  </si>
  <si>
    <t>განმარტებები გვერდისთვის 16. NSFR ცხრილი 16</t>
  </si>
  <si>
    <t>ცხრილში მოთხოვნილი ინფორმაცია შეესაბამება კონტრაჰენტის საკრედიტო რისკის დებულებას.</t>
  </si>
  <si>
    <t>განმარტებები გვერდისთვის 15. CCR, ცხრილი 15</t>
  </si>
  <si>
    <t>LCR-ის მიზნებისთვის ფულის სხვა შემოდინებას (B.3) დამატებული "ბალანსგარეშე ვალდებულებები, შემოდინების ნაწილი" (B.4)</t>
  </si>
  <si>
    <t>სხვა გადინება გარდა ზემოაღნიშნულ კატეგორიებში შემავალი მუხლებისა</t>
  </si>
  <si>
    <t>სხვა საკონტრაქტო გადინება, რომელიც დაკავშირებულია დამტკიცებული გაცემული სესხების ათვისებასთან 30 დღიან პერიოდში და არ შედის ზემოაღნიშნულ კატეგორიებში</t>
  </si>
  <si>
    <t>LCR მიზნებისთვის არსებული ბალანსგარეშე ვალდებულებებისა (A4) და სხვა გადინებაში (A3) შემავალი წარმოებული ფინანსური ინსტრუმენტების წმინდა მოკლე პოზიციის ჯამი</t>
  </si>
  <si>
    <t>LCR მიზნებისთვის არსებული უზრუნველყოფილი დაფინანსება (A.2)</t>
  </si>
  <si>
    <t>არაუზრუნველყოფილი დაფინანსება (A.1) გარდა ფიზიკური პირების დეპოზიტებისა</t>
  </si>
  <si>
    <t>ფიზიკური პირების დეპოზიტები რომელიც LCR-ის მიზნებისთვის შედის არაუზრუნველყოფილი დაფინანსების ჯგუფში A.1</t>
  </si>
  <si>
    <t>სვეტები</t>
  </si>
  <si>
    <t>განმარტებები გვერდისათვის " .LCR", ცხრილი 14</t>
  </si>
  <si>
    <t>ცხრილის F სვეტში გამოითვლება რისკის მიხედვით შეწონილი აქტივების სიმკვრივე ფორმულით:  F=E(A+C). სიმკვრივე უნდა გამოისახოს პროცენტულად</t>
  </si>
  <si>
    <r>
      <t>ცხრილის E სვეტში აისახება საკრედიტო რისკის მიხედვით შეწონილი რისკის პოზიციები საკრედიტო რისკის მიტიგაციის გათვალისწინებით, როგორც საბალანსო ისევე გარესაბალანსო (</t>
    </r>
    <r>
      <rPr>
        <b/>
        <i/>
        <u/>
        <sz val="8"/>
        <rFont val="Sylfaen"/>
        <family val="1"/>
      </rPr>
      <t>აღარ</t>
    </r>
    <r>
      <rPr>
        <sz val="8"/>
        <rFont val="Sylfaen"/>
        <family val="1"/>
      </rPr>
      <t xml:space="preserve"> ემატება სავალუტო კურსის ცვლილებით გამოწვეული საკრედიტო რისკის მიხედვით შეწონილი რისკის პოზიციები</t>
    </r>
  </si>
  <si>
    <r>
      <t>ცხრილის D სვეტში აისახება საკრედიტო რისკის მიხედვით შეწონილი რისკის პოზიციები საკრედიტო რისკის მიტიგაციამდე, როგორც საბალანსო ისევე გარესაბალანსო (</t>
    </r>
    <r>
      <rPr>
        <b/>
        <i/>
        <u/>
        <sz val="8"/>
        <rFont val="Sylfaen"/>
        <family val="1"/>
      </rPr>
      <t>აღარ</t>
    </r>
    <r>
      <rPr>
        <b/>
        <sz val="8"/>
        <rFont val="Sylfaen"/>
        <family val="1"/>
      </rPr>
      <t xml:space="preserve"> </t>
    </r>
    <r>
      <rPr>
        <sz val="8"/>
        <rFont val="Sylfaen"/>
        <family val="1"/>
      </rPr>
      <t>ემატება სავალუტო კურსის ცვლილებით გამოწვეული საკრედიტო რისკის მიხედვით შეწონილი რისკის პოზიციები)</t>
    </r>
  </si>
  <si>
    <t>ცხრილის C სვეტში აისახება გარესაბალანსო ელემენტების რისკის პოზიციის ღირებულება, კრედიტ კონვერსიის ფაქტორზე გამრავლების შემდეგ, საკრედიტო რისკის მიხედვით შეწონვამდე;</t>
  </si>
  <si>
    <t>ცხრილის B სვეტში აისახება გარესაბალანსო ელემენტების ნომინალური ღირებულება, კრედიტ კონვერსიის ფაქტორზე გადამრავლებამდე;</t>
  </si>
  <si>
    <t>ცხრილის A სვეტში აისახება საბალანსო ელემენტების რისკის პოზიციების ღირებულება, შესაბამისი კორექტირებების გათვალისწინებით, საკრედიტო რისკის მიხედვით შეწონვამდე;</t>
  </si>
  <si>
    <t>ცხრილში მოთხოვნილი ინფორმაცია შეესაბამება ბაზელ III-ის ჩარჩოზე დაფუძნებულ კაპიტალის ადეკვატურობის დებულებას.</t>
  </si>
  <si>
    <t>განმარტებები გვერდისთვის "13. CRME", ცხრილი 13</t>
  </si>
  <si>
    <t>V სვეტში (ექსელის ნუმერაციით) უნდა ჩაიწეროს ჯამურად  საკრედიტო რისკის მიტიგაცია როგორც საბალანსო, ისევე გარესაბალანსო ელემენტებისთვის</t>
  </si>
  <si>
    <t>U სვეტში (ექსელის ნუმერაციით) უნდა ჩაიწეროს ჯამურად გარესაბალანსო ელემენტების საკრედიტო რისკის მიტიგაცია</t>
  </si>
  <si>
    <t>T სვეტში (ექსელის ნუმერაციით) უნდა ჩაიწეროს ჯამურად საბალანსო ელემენტების საკრედიტო რისკის მიტიგაცია</t>
  </si>
  <si>
    <t>F სვეტი მოიცავს:
კომერციული ბანკების მიერ გამოშვებული სავალო ფასიანი ქაღალდები, რომლის საკრედიტო ხარისხი სებ–ის მიერ დადგენილი კომერციული ბანკების მიმართ რისკის პოზიციების შეწონვის წესით შეესაბამება მე-3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გარდა იმ ფასიანი ქაღალდებისა, რომლებიც განიხილება იმ ცენტრალური მთავრობის მიმართ რისკის პოზიციად, რომლის იურისდიქციაშიც ისინი დაარსდნენ;
მრავალმხრივი განვითარების ბანკების მიერ გამოშვებული სავალო ფასიანი ქაღალდები გარდა იმ ფასიანი ქაღალდებისა, რომელთაც ენიჭებათ 0% რისკის წონა</t>
  </si>
  <si>
    <t>E სვეტი მოიცავს:
ცენტრალური მთავრობებისა და ცენტრალური ბანკების მიერ გამოშვებული სავალო ფასიანი ქაღალდები, რომლის საკრედიტო ხარისხი სებ–ის მიერ დადგენილი ცენტრალური მთავრობებისა და ცენტრალური ბანკების მიმართ რისკის პოზიციების შეწონვის წესით შეესაბამება მე–4 ან უკეთეს ბიჯს; 
რეგიონული მთავრობებისა და ადგილობრივი თვითმმართველობების მიერ გამოშვებული სავალო ფასიანი ქაღალდები, რომლებიც შეიწონება იმ ცენტრალური მთავრობის მიმართ რისკის პოზიციების ანალოგიურად, რომლის იურისდიქციაშიც ისინი დაარსდნენ; 
საჯარო დაწესებულებების მიერ გამოშვებული სავალო ფასიანი ქაღალდები, რომლებიც შეიწონება ცენტრალური მთავრობის მიმართ რისკის პოზიციების ანალოგიურად;
მრავალმხრივი განვითარების ბანკების მიერ გამოშვებული სავალო ფასიანი ქაღალდები, რომელთაც ენიჭებათ 0% რისკის წონა;
საერთაშორისო ორგანიზაციების მიერ გამოშვებული სავალო ფასიანი ქაღალდები, რომელთაც ენიჭებათ 0% რისკის წონა.</t>
  </si>
  <si>
    <t>C-S სვეტებში (ექსელის ნუმერაციით) ჯამურად უნდა აისახოს როგორც საბალანსო, ისევე გარესაბალანსო ელემენტების საკრედიტო რისკის მიტიგაცია</t>
  </si>
  <si>
    <t>განმარტებები გვერდისთვის "12. CRM", ცხრილი 12</t>
  </si>
  <si>
    <t>Q სვეტში "საკრედიტო რისკის მიხედვით შეწონილი რისკის პოზიციები საკრედიტო რისკის მიტიგაციამდე" ჯამდება შესაბამის რისკის წონებზე გამრავლებული საბალანსო და გარესაბალანსო რისკის პოზიციები;</t>
  </si>
  <si>
    <t xml:space="preserve">ცხრილის A-P სვეტებში უნდა ჩაიწეროს რისკის პოზიციების ღირებულება შესაბამის რისკის წონაზე გადამრავლებამდე. გარესაბალანსო ელემენტებისთვის რისკის პოზიციის ღირებულება წარმოადგენს ნომინალური ღირებულების კრედიტ კონვერსიის ფაქტორზე ნამრავლს. </t>
  </si>
  <si>
    <t>განმარტებები გვერდისთვის "11. CRWA", ცხრილი 11</t>
  </si>
  <si>
    <t>გ) CC2 ცხრილის მიზნებისთვის, განვრცობა არ ნიშნავს აუცილებლად ჩაშლას. შესაბამისად, არ არის სავალდებულო, რომ ახალი (განვრცობილი) ელემენტების ჯამი ედრებოდეს შესაბამისი საბალანსო მუხლის შესაბამის ოდენობას.</t>
  </si>
  <si>
    <t>ბ) CC2-ში ყოველი დამატებული ელემენტისთვის მინიჭებული უნდა იყოს Capital ცხრილის შესაბამისი ელემენტის მინიშნება</t>
  </si>
  <si>
    <t>ა) CC2 ცხრილის საბალანსო უწყისის ელემენტების შესაბამისი ოდენობები გავრცობამდე უნდა ემთხვეოდეს LI 1 ცხრილის (a) სვეტის შესაბამის ოდენობებს</t>
  </si>
  <si>
    <t>ა) CC2 ცხრილის საბალანსო უწყისის ელემენტების შესაბამისი ოდენობები გავრცობამდე უნდა ემთხვეოდეს SOFP ცხრილის საანგარიშგებო პერიოდის ჯამურ ოდენობებს</t>
  </si>
  <si>
    <t>კავშირი ცხრილებს შორის</t>
  </si>
  <si>
    <t>ცხრილებს შორის კავშირის მითითებისთვის გამოიყენება ველი "კავშირი Capital-ის ცხრილთან", სადაც თითოეული განვრცობილი მუხლის შემთხვევაში უნდა მიეთითოს Capital-ის ცხრილის შესაბამისი მუხლი. მოცემულ მაგალითში 10.1 ჩამატებული მუხლის გასწვრივ Capital-ის ცხრილთან კავშირის ველში მითითებულია კავშირი ("ცხრილი 9 (Capital), N 10"), რაც მიუთითებს, რომ CC2 ცხრილის 10.1 ჩამატებული მუხლი რომელიც არის CC2 ცხრილის მე-10 საბალანსო მუხლის შემადგენელი ნაწილი შეესაბამება Capital-ის ცხრილში არსებულ მე-10 მუხლს, რაც წარმოადგენს არამატერიალური აქტივების დაქვითვას ძირითადი პირველადი კაპიტალიდან.</t>
  </si>
  <si>
    <t>ზემოთ მოცემულ მაგალითში წარმოდგენილია განვრცობის შემთხვევაც.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t>
  </si>
  <si>
    <t>მოცემულ მაგალითში წარმოდგენილია განვრცობის შემთხვევაც: მე-9, მე-10 და 21-ე მუხლების ქვემოთ დამატებულია ამ მუხლების შემადგენელი ნაწილები (9.1, 9.2, 9.3, 10.1 და 21.1), რომლებიც მონაწილეობას იღებს საზედამხედველო კაპიტალის გამოანგარიშებაში (Capital-ის ცხრილში). რაც უფრო კომპლექსურია ბანკის საზედამხედველო კაპიტალის შემადგენლობა (Capital ცხრილი), მით უფრო მეტი ელემენტების წარმოდგენის და განვრცობის საჭიროება არის CC2 ცხრილში. ყოველ ელემენტს უნდა მიენიჭოს  Capital-ის ცხრილის შესაბამის ელემენტთან კავშირი. თუკი ასეთი გავრცობა ბანკისთვის არ არის რელევანტური, შესაძლებელია აღნიშნული შემადგენელი ნაწილების შესაბამისი სტრიქონების წაშლა. (მაგალითად, თუკი ბანკს არ აქვს მეორად კაპიტალში ჩართული არცერთი სუბორდინირებული ვალდებულება, აღნიშნული ჩაშლის მაგალითი უნდა წაიშალოს, ხოლო თუ დამატებით AT1-ის შემადგენელი სუბორდინირებული ვალდებულება აქვს, მაშინ შესაბამისი სტრიქონი დაამატოს).</t>
  </si>
  <si>
    <t>გარკვეულ შემთხვევებში, საჭირო იქნება საბალანსო ელემენტების განვრცობა, რათა მოხდეს იდენტიფიცირება ყველა იმ ელემენტისა, რომელიც მე-9 ცხრილშია (Capital) მოცემული.</t>
  </si>
  <si>
    <t>მე-2 სვეტში (საბალანსო ღირებულება ინდივიდუალურ ფინანსურ ანგარიშგებებში ადგილობრივი ბუღალტრული აღრიცხვის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</si>
  <si>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მე-2 სვეტში (საბალანსო ღირებულება ინდივიდუალურ ფინანსურ ანგარიშგებებში ფასს-ის სტანდარტების მიხედვით) უნდა შეივსოს პირველი სვეტის (სტანდარტიზებული საზედამხედველო ანგარიშგების საბალანსო ელემენტები) საბალანსო ელემენტების შესაბამისი ოდენობები.</t>
  </si>
  <si>
    <t>ამ ცხრილის მიზანია საბალანსო ელემენტებიდან გამოაჩინოს ის ნაწილები რომლების მონაწილეობას ღებულობენ საზედამხედველო კაპიტალის ფორმირებაში: მისი შემადგენელი კომპონენტების (მაგ. გაუნაწილებელი მოგება, სუბორდინირებული ვალი და ა.შ.) თუ დაქვითვების სახით (მაგ. გუდვილი, ინვესტიციები და ა.შ)</t>
  </si>
  <si>
    <t>განმარტებები გვერდისთვის 10. CC2, ცხრილი 10</t>
  </si>
  <si>
    <t>ცხრილებში მოთხოვნილი ინფორმაცია შეესაბამება საქართველოს ეროვნული ბანკის პრეზიდენტის "დაშვებული ვალდებულებებისა და კაპიტალის ინსტრუმენტების მინიმალური მოთხოვნის დაწესების თაობაზე" 2023 წლის 31 მაისის N90/04 ბრძანებით განსაზღვრულ მოთხოვნებს</t>
  </si>
  <si>
    <t>განმარტებები გვერდებისთვის 9.2. MREL1, ცხრილი 9.2 და 9.3. MREL2, ცხრილი 9.3</t>
  </si>
  <si>
    <t>განმარტებები გვერდისთვის 9. Capital, ცხრილი 9</t>
  </si>
  <si>
    <r>
      <t>5.2 სტრიქონი (კონტრაგენტთან დაკავშირებული საკრედიტო რისკის მიხედვით შეწონვასთან დაკავშირებული გარესაბალანსო ელემენტების (PFE) - პოტენციური მომავალი რისკის პოზიციის ღირებულება) საკრედიტო კონვერსიის ფაქტორის ეფექტი (ცხრილი CCR)) მოიცავს ინსტრუმენტის ნომინალური ღირებულების შემცირების ეფექტს კონტრაჰენტის საკრედიტო რისკის დებულების თანახმად დათვლილ პოტენციურ მომავალ რისკის პოზიციისა (PFE)  და ალფა (</t>
    </r>
    <r>
      <rPr>
        <sz val="8"/>
        <rFont val="Calibri"/>
        <family val="2"/>
      </rPr>
      <t>α</t>
    </r>
    <r>
      <rPr>
        <sz val="8"/>
        <rFont val="Sylfaen"/>
        <family val="1"/>
      </rPr>
      <t>) ფაქტრის ნამრავლთან შედარებით</t>
    </r>
  </si>
  <si>
    <t>მე-4 სტრიქონი (კაპიტალის ადეკვატურობის მიზნებისთვის გაუფასურებასთან დაკავშირებული საზედამხედველო კორექტირებების ეფექტი) მოიცავს საერთო რეზერვთან (და სხვა რეზერვთან) დაკავშირებულ კორექტირებებს</t>
  </si>
  <si>
    <t>მე-3 სტრიქონი (საკრედიტო რისკით შეწოვას დაქვემდებარებული საბალანსო და არა-საბალანსო ელემენტების ჯამური ღირებულება კორექტირებებამდე) მოიცავს (1)-დან (2.2)-მდე სტრიქონების ოდენობების ჯამს</t>
  </si>
  <si>
    <t>2.2 სტრიქონი (კონტრაგენტთან დაკავშირებული საკრედიტო რისკის მიხედვით შეწონვას დაქვემდებარებული გარესაბალანსო ელემენტების ნომინალური ღირებულება (ცხრილი CCR)) მოიცავს იმ ელემენტების ნომინალურ ღირებულებას, რომლებიც ექვემდებარება კონტრაგენტთან დაკავშირებული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მე-16 თავის მიხედვით.</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</si>
  <si>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CR4))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</si>
  <si>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2.1. სტრიქონი (საკრედიტო რისკით შეწონვას დაქვემდებარებული გარესაბალანსო ელემენტების ნომინალური ღირებულება (ცხრილი CRME)) მოიცავს იმ გარესაბალანსო ელემენტების ღირებულებას, რომლებიც ექვემდებარება საკრედიტო რისკის მიხედვით შეწონვას.</t>
  </si>
  <si>
    <t>1-ელ სტრიქონში (საკრედიტო რისკის მიხედვით შეწოვას დაქვემდებარებული საბალანსო ელემენტების ჯამური ღირებულება კორექტირებებამდე) წარმოდგენილი ინფორმაცია უნდა ემთხვეოდეს LI 1 ცხრილის "e" სვეტში წარმოდგენილ ჯამურ ოდენობას.</t>
  </si>
  <si>
    <t>სტრიქონები:</t>
  </si>
  <si>
    <t>განმარტებები გვერდისთვის 8. LI2, ცხრილი 8</t>
  </si>
  <si>
    <t>(c) სვეტში წარმოდგენილი უნდა იყოს ელემენტების ოდენობები,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</si>
  <si>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(c) სვეტში წარმოდგენილი უნდა იყოს ელემენტების საბალანსო ღირებულებები, რომლებიც ექვემდებარება საკრედიტო რისკის მიხედვით შეწონვას კომერციული ბანკების კაპიტალის ადეკვატურობის მოთხოვნების შესახებ დებულების მე-4 თავის მიხედვით, გარდა LI 2 ცხრილის მე-4 პუნქტში მითითებული ბალანსგარეშე ელემენტებისა.</t>
  </si>
  <si>
    <t>(b) სვეტში წარმოდგენილი უნდა იყოს ელემენტების ოდენობები, რომლებზეც არ ვრცელდება კაპიტალის მოთხოვნა, ან რომლებიც დაქვითულია საზედამხედველო კაპიტალიდან კომერციული ბანკების კაპიტალის ადეკვატურობის მოთხოვნების შესახებ დებულების მე-7 მუხლის მიხედვით. აღნიშნულ სვეტში შევსებული ოდენობები უნდა ედრებოდეს საზედამხედველო კაპიტალის ცხრილში (Capital) ძირითადი პირველადი კაპიტალის, დამატებითი პირველადი კაპიტალის და მეორადი კაპიტალის შესაბამის საზედამხედველო კორექტირებებს (გარდა იმ კორექტირებებისა, რომლებიც არ ეხება აქტივებს).</t>
  </si>
  <si>
    <t xml:space="preserve">(a) სვეტში წარმოდგენილი ინფორმაცია უნდა ემთხვეოდეს RC ცხრილში აქტივების საანგარიშგებო პერიოდის ჯამურ ოდენობებს. </t>
  </si>
  <si>
    <t xml:space="preserve">(a) სვეტში წარმოდგენილი ინფორმაცია უნდა ემთხვეოდეს SOFP ცხრილში აქტივების საანგარიშგებო პერიოდის ჯამურ საბალანსო ღირებულებებს. </t>
  </si>
  <si>
    <t>სვეტები:</t>
  </si>
  <si>
    <t>სტრიქონების თანმიმდევრობა მკაცრად მიჰყვება საზედამხედველო ანგარიშგების მიზნებისთვის გამოყენებული სტანდარტიზებული საბალანსო უწყისის ფორმატს.</t>
  </si>
  <si>
    <t>განმარტებები გვერდისთვის 7. LI1, ცხრილი 7</t>
  </si>
  <si>
    <t>ცხრილის მიზნებისათვის ბანკებმა უნდა იხელმძღვანელონ ბენეფიციარი მესაკუთრის კანონმდებლობით გათვალისწინებული განმარტებით: პირი, რომელიც კანონის ან გარიგების საფუძველზე იღებს ფულად ან სხვა სახის სარგებელს და ამ სარგებლის სხვა პირისთვის გადაცემის ვალდებულება არ გააჩნია</t>
  </si>
  <si>
    <t>განმარტებები გვერდისთვის 6. Administrators-Shareholders, ცხრილი 6</t>
  </si>
  <si>
    <t>(4) ის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</si>
  <si>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t>(1.1.1) სტრიქონი - მნიშვნელოვანი ინვესტიციები (ბანკის სააქციო კაპიტალის 10%–ზე მეტი) არაკონსოლიდირებულ კომერციულ ბანკებში, სადაზღვევო ორგანიზაციებსა და სხვა ფინანსურ ინსტიტუტებში და გადავადებული საგადასახადო აქტივები, რომლებიც არ გამოიქვითა ძირითადი პირველადი კაპიტალიდან და იწონება 250%–ით (მუხლი 45, პუნქტი 3)</t>
  </si>
  <si>
    <r>
      <t>(T-1)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კვარტლის წინა კვარტლის ბოლოს.</t>
    </r>
  </si>
  <si>
    <t>(a) რისკის მიხედვით შეწონილი რისკის პოზიციები საანგარიშგებო პერიოდის (კვარტალის) ბოლოს, გაანგარიშებული ბაზელ III-ზე დაფუძნებული ჩარჩოს შესაბამისად. იმ შემთხვევებში, როცა საზედამხედველო ჩარჩო არ განსაზღვრავს რისკის მიხედვით შეწონილ რისკის პოზიციებს და მიემართება პირდაპირ კაპიტალის ხარჯებს, ბანკებმა უნდა მიუთითონ რისკის მიხედვით შეწონილი რისკის პოზიციების გამოთვლილი ოდენობა (კაპიტალის ხარჯი გაყონ 10.5%-ზე)</t>
  </si>
  <si>
    <r>
      <t>(T) სვეტი - რისკის მიხედვით შეწონილი აქტივები</t>
    </r>
    <r>
      <rPr>
        <b/>
        <sz val="8"/>
        <rFont val="Sylfaen"/>
        <family val="1"/>
      </rPr>
      <t xml:space="preserve"> მიტიგაციის ეფექტის გათვალისწინებით</t>
    </r>
    <r>
      <rPr>
        <sz val="8"/>
        <rFont val="Sylfaen"/>
        <family val="1"/>
      </rPr>
      <t xml:space="preserve"> საანგარიშგებო პერიოდის (კვარტლის) ბოლოს, გაანგარიშებული ბაზელ III-ზე დაფუძნებული ჩარჩოს შესაბამისად. </t>
    </r>
  </si>
  <si>
    <t>განმარტებები გვერდისთვის 5. RWA, ცხრილი 5</t>
  </si>
  <si>
    <t>5.3.5 , 5.7 , 9.6 და 9.7-ე სტრიქონების შევსების შემთხვევაში დამატებით უნდა განიმარტოს ამ ველებში ბანკის მიერ შეყვანილი თანხების შესახებ მატერიალური ინფორმაცია. გარდა ამისა, საჭიროდ მიჩნევის შემთხვევაში, ბანკი უფლებამოსილია ნებისმიერ შევსებულ სტრიქონს დაურთოს განმარტებები.</t>
  </si>
  <si>
    <t>მე-11 სტრიქონში უნდა ჩაიწეროს საანგარიშგებო თარიღისთვის ბანკის მიერ ნაკისრი კაპიტალურ დანახარჯების პოტენციური სახელშეკრულებო ვალდებულების ოდენობა.</t>
  </si>
  <si>
    <t>მე-7 მწკრივში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მისარები ჯარიმა) ჯამური ოდენობა. ტიპებისა და პერიოდების ჭრილში საკრედიტო მოთხოვნების ჯამი უნდა მიეთითოს 7.1-დან 7.4 მწკრივის ჩათვლით შესაბამის ველში</t>
  </si>
  <si>
    <t>მე-10 სტრიქონში უნდა ჩაიწეროს ბანკის ბალანსზე მიმდინარე საანგარიშგებო პერიოდში აუღიარებელი საკრედიტო მოთხოვნების (ძირი თანხა, მისაღები პროცენტი და მისაღები ჯარიმა) ჯამური ოდენობა. ტიპებისა და პერიოდების ჭრილში საკრედიტო მოთხოვნების ჯამი უნდა მიეთითოს 10.1-დან 10.4 სტრიქონის ჩათვლით შესაბამის ველში</t>
  </si>
  <si>
    <t>მე-6 მწკრივში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ნომინალური ღირებულების ჯამური ოდენობა ტიპების მიხედვით  უნდა ჩაიწეროს 6.1-დან 6.7 მწკრივის ჩათვლით შესაბამის ველში</t>
  </si>
  <si>
    <t>მე-9 სტრიქონში უნდა ჩაიწეროს საანგარიშგებო თარიღისთვის არსებული წარმოებული ინსტრუმენტების ჯამური ნომინალური ღირებულება. წარმოებული ინსტრუმენტების პირობითი თანხების(Notional amount) ჯამური ოდენობა ტიპების მიხედვით  უნდა ჩაიწეროს 9.1-დან 9.7 სტრიქონის ჩათვლით შესაბამის ველში</t>
  </si>
  <si>
    <t>მე-8 სტრიქონში უნდა ჩაიწეროს საანგარიშგებო თარიღისთვის არსებული ბანკის მიერ გაცემული აკრედიტივების ჯამური ნომინალური ღირებულება</t>
  </si>
  <si>
    <t>მე-4 მწკრივში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4.1 და 4.2 მწკრივებში უნდა ჩაიწეროს უზრუნველყოფის შესაბამისი ტიპის ჯამური ნომინალური ღირებულება</t>
  </si>
  <si>
    <t>მე-7 სტრიქონში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</si>
  <si>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მე-3 მწკრივში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</si>
  <si>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მე-6 სტრიქონში უნდა ჩაიწეროს საანგარიშგებო თარიღისთვის არსებული ბანკის მიერ გაცემული "სესხის გაცემის ვალდებულების"  ჯამური ნომინალური ღირებულება</t>
  </si>
  <si>
    <t>მე-5 მწკრივში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მწკრივის ჩათვლით შესაბამის ველში</t>
  </si>
  <si>
    <t>მე-5 სტრიქონში უნდა ჩაიწეროს საანგარიშგებო თარიღისთვის ბანკის კლიენტების მიერ ბანკის სასარგებლოდ უზრუნველყოფის სახით დატვირთული აქტივების ჯამური ღირებულება. აქტივების ღირებულების ჯამური ოდენობა ტიპების მიხედვით  უნდა ჩაიწეროს 5.1-დან 5.7 სტრიქონის ჩათვლით შესაბამის ველში</t>
  </si>
  <si>
    <t>1.4 მწკრივში უნდა ჩაიწეროს საანგარიშგებო თარიღისთვის არსებული ყველა ის პირობითი ვალდებულების ჯამური ნომინალური ღირებულება, რომელიც არ შედის 1.1, 1.2 და 1.3 მწკრივებში. პირობითი ვალდებულების განიმარტება ფინანსური ანგარიშგების საერთაშორის სტანდარტების შესაბამისად. კომერციულმა ბანკებმა უნდა განმარტონ თუ ძირითად რა ტიპის ძირითადი ვალდებულებები შეჰყავთ ამ ველში</t>
  </si>
  <si>
    <t>მე-4 სტრიქონში უნდა ჩაიწეროს ბანკის საკუთრებაში საანგარიშგებო თარიღისთვის არსებული იმ აქტივების ჯამური საბალანსე ღირებულება, რომლებიც დაჯავშნილია ბანკის მიმართ მოთხოვნების უზრუნველსაყოფად.</t>
  </si>
  <si>
    <t>1.3 მწკრივში უნდა ჩაიწეროს ბანკის კლიენტებისთვის საანგარიშგებო თარიღისთვის დამტკიცებული მაგრამ ჯერ აუთვისებელის საკრედიტო ლიმინტების ჯამური ოდენობა</t>
  </si>
  <si>
    <t>მე-3 სტრიქონში უნდა ჩაიწეროს საანგარიშგებო თარიღისთვის არსებული ისეთი გარანტიებისა და თავდებობების ჯამური ნომინალური ღირებულება, სადაც ბანკი წარმოადგენს ბენეფიციარს. 3.1 და 2.2 სტრიქონებში უნდა ჩაიწეროს უზრუნველყოფის შესაბამისი ტიპის ჯამური ნომინალური ღირებულება</t>
  </si>
  <si>
    <t>1.2 მწკრივში უნდა ჩაიწეროს საანგარიშგებო თარიღისთვის ბანკის მიერ გაცემული აკრედიტივების ჯამური ნომინალური ღირებულება</t>
  </si>
  <si>
    <t>მე-2 სტრიქონში უნდა ჩაიწეროს საანგარიშგებო თარიღისთვის არსებული ისეთი გარანტიების ჯამური ნომინალური ღირებულება, სადაც ბანკი წარმოადგენს პრინციპალს.</t>
  </si>
  <si>
    <t>1.1 მწკრივში უნდა ჩაიწეროს საანგარიშგებო თარიღისთვის არსებული ბანკის მიერ გაცემული გარანტიების ჯამური ნომინალური ღირებულება</t>
  </si>
  <si>
    <t>1-ელ სტრიქონში უნდა ჩაიწეროს საანგარიშგებო თარიღისთვის არსებული ბანკის მიერ მიღებული "სესხის გაცემის ვალდებულების"  ჯამური ნომინალური ღირებულება</t>
  </si>
  <si>
    <t>განმარტებები გვერდისთვის 4. off-balance, ცხრილი 4</t>
  </si>
  <si>
    <t>ცხრილებში მოთხოვნილი ინფორმაცია მჟღავნდება ფასს-ის მიხედვით</t>
  </si>
  <si>
    <t>განმარტებები გვერდისთვის 2. SOFP, 3. SOPL, ცხრილები 2 და 3</t>
  </si>
  <si>
    <t>წმინდა მოგება – ბანკის მოგება-ზარალის უწყისით გათვალისწინებული წმინდა მოგება;</t>
  </si>
  <si>
    <t>მიმდინარე და მოთხოვნამდე დეპოზიტები – საბალანსო უწყისით გათვალისწინებული მიმდინარე და მოთხოვნამდე დეპოზიტების ჯამი;</t>
  </si>
  <si>
    <t>მიმდინარე და მოთხოვნამდე დეპოზიტები – საბალანსო უწყისით გათვალისწინებული მიმდინარე ანგარიშებისა და მოთხოვნამდე დეპოზიტების ჯამი;</t>
  </si>
  <si>
    <t>ლიკვიდური აქტივები – ეროვნული ბანკის მიერ დადგენილი წესით განსაზღვრული ფულადი სახსრები და ისეთი სახის აქტივები, რომლებსაც აქვთ ფულად სახსრებად მყისიერად (სწრაფად) გადაქცევის უნარი და შესაძლებლობა;</t>
  </si>
  <si>
    <t>(20) 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</si>
  <si>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მთლიანი სესხების წლიური ზრდის ტემპი – საანგარიშგებო პერიოდის მთლიანი სესხების მოცულობას გამოკლებული საანგარიშგებო წლის დასაწყისისათვის არსებული მთლიანი სესხების მოცულობა და გაყოფილი საანგარიშგებო წლის დასაწყისისათვის არსებული მთლიანი სესხების მოცულობაზე;</t>
  </si>
  <si>
    <t>უმოქმედო სესხები – მთლიანი სესხებიდან ბანკის მიერ არასტანდარტული, საეჭვო და უიმედო კატეგორიად კლასიფიცირებული სესხების ჯამი;</t>
  </si>
  <si>
    <t>უმოქმედო სესხები – მთლიანი სესხებიდან IFRS 9-ის კლასიფიკაციის შესაბამისად, მე-3 დონის საკრედიტო რისკის და შეძენილი ან გამოშვებული გაუფასურებული ფინანსური ინსტრუმნეტების (POCI) ჯამი;</t>
  </si>
  <si>
    <t>სშდრ – საბალანსო უწყისით გათვალისწინებული სესხების შესაძლო დანაკარგების რეზერვი, რომელიც იქმნება ბანკის მიერ სესხების შესაძლო დანაკარგების დასაფარავად, არაიდენტიფიცირებული და იდენტიფიცირებული ზარალისათვის;</t>
  </si>
  <si>
    <t>მოსალოდნელი საკრედიტო ზარალი – საბალანსო უწყისით გათვალისწინებული სესხების მოსალოდნელი საკრედიტო ზარალი IFRS 9-ის შესაბამისად. არ შედის მოსალოდნელი საკრედიტო ზარალი სესხების აუთვისებელ ნაწილზე.</t>
  </si>
  <si>
    <t>მთლიანი სესხები – საბალანსო უწყისით გათვალისწინებული მთლიანი სესხები;</t>
  </si>
  <si>
    <t>(15) 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</si>
  <si>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უკუგება საშუალო კაპიტალზე – წლიურად გადაანგარიშებული წმინდა მოგება შეფარდებული საშუალო წლიურ სააქციო კაპიტალთან.</t>
  </si>
  <si>
    <t>(14) 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</si>
  <si>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უკუგება საშუალო აქტივებზე – წლიურად გადაანგარიშებული წმინდა მოგება შეფარდებული საშუალო წლიურ აქტივებთან;</t>
  </si>
  <si>
    <t>(13) 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</si>
  <si>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წმინდა საპროცენტო მარჟა – წლიურად გადაანგარიშებული წმინდა საპროცენტო შემოსავალი შეფარდებული საშუალო წლიურ აქტივებთან;</t>
  </si>
  <si>
    <t>საოპერაციო შედეგი – წლიურად გადაანგარიშებული ბანკის ყოველდღიური საოპერაციო საქმიანობისგან მიღებული შედეგი, რომელიც გამოითვლება როგორც წმინდა საპროცენტო შემოსავალს მიმატებული მთლიანი არასაპროცენტო შემოსავლები გარდა დილინგური ფასიანი ქაღალდებიდან, საინვესტიციო ფასიანი ქაღალდებიდან, სავალუტო სახსრების გადაფასებიდან და ქონების გაყიდვიდან მიღებული მოგება/ზარალისა, და გამოკლებული მთლიანი არასაპროცენტო ხარჯები;</t>
  </si>
  <si>
    <t>მთლიანი საპროცენტო ხარჯები – წლიურად გადაანგარიშებული მთლიანი საპროცენტო ხარჯები;</t>
  </si>
  <si>
    <t>მთლიანი საპროცენტო შემოსავლები – წლიურად გადაანგარიშებული მთლიანი საპროცენტო შემოსავლები;</t>
  </si>
  <si>
    <t>სააქციო კაპიტალი – საბალანსო უწყისით გათვალისწინებული სააქციო კაპიტალი;</t>
  </si>
  <si>
    <t>მთლიანი ვალდებულებები – საბალანსო უწყისით გათვალისწინებული მთლიანი ვალდებულებები;</t>
  </si>
  <si>
    <t>მთლიანი აქტივები – საბალანსო უწყისით გათვალისწინებული მთლიანი აქტივები;</t>
  </si>
  <si>
    <t>(11)-(24) სტრიქონების შესაბამისი კოეფიციენტების დათვლისას ბანკებმა უნდა იხელმძღვანელონ შემდეგი განმარტებებით (შეესაბამება "პილარ 3-ის ფარგლებში ინფორმაციის გამჟღავნების წესის" ტერმინთა განმარტებებს):</t>
  </si>
  <si>
    <t>(5), (9) და (10) სტრიქონებში შესავსები მონაცემები გაუქმდება ბაზელ I-ზე დაფუძნებული კაპიტალის ადეკვატურობის მოთხოვნების გაუქმების შესაბამისად 2018 წლის 1-ლი იანვრიდან.</t>
  </si>
  <si>
    <t>თუ რომელიმე მაჩვენებელი, ახალი სტანდარტის შესაბამისად, ქვეყნდება პირველად, (მაგალითად ბაზელ III-ზე დაფუძნებული ჩარჩოს შესაბამისი კაპიტალი) ბანკები არ არიან ვალდებულნი, შეავსონ წინა ოთხი კვარტალის შესაბამისი ველები.</t>
  </si>
  <si>
    <t>(6)-(24) სტრიქონების შესაბამისი მონაცემები უნდა გამოისახოს პროცენტულად.</t>
  </si>
  <si>
    <t>(T), (T-1), (T-2), (T-3), (T-4) სვეტებში ბანკებმა უნდა გაამჟღავნოს საანგარიშგებო პერიოდისა (კვარტლის) და  წინა 4 კვარტლის შესაბამისი მონაცემები.</t>
  </si>
  <si>
    <t>განმარტებები გვერდისთვის 1. Key Ratios, ცხრილი 1</t>
  </si>
  <si>
    <t>თუ კონკრეტული ცხრილების მიზნებისათვის სხვაგვარად არ არის განსაზღვრული, მონაცემები წარმოდგენილ უნდა იქნას ლარში ანგარიშგების თარიღისათვის არსებული სებ-ის ოფიციალური გაცვლითი კურსით</t>
  </si>
  <si>
    <t>ანგარიშგების კვარტალურ ფორმებში, (T), (T-1), (T-2), (T-3), (T-4) ველებში უნდა ჩაიწეროს შესაბამისი დროის მონაკვეთი (კვარტალი) მაგ: 1Q 2017, 4Q 2016, 3Q 2016, 2Q 2016, 1Q 2016 და ა.შ. ხოლო წლიურ ფორმებში, (T), (T-1), (T-2) ველებში უნდა ჩაიწეროს შესაბამისი დროის მონაკვეთი (წელი). მაგ: 2017, 2016, 2015</t>
  </si>
  <si>
    <t xml:space="preserve">ბაზელ III-ზე დაფუძნებული ჩარჩოს მიხედვით </t>
  </si>
  <si>
    <t>დაშვებული ვალდებულებებისა და კაპიტალის ინსტრუმენტების მინიმალური მოთხოვნა (MREL)</t>
  </si>
  <si>
    <t>დაშვებული ვალდებულებები და კაპიტალის ინსტრუმენტები / მთლიან ვალდებულებებსა და საზედამხედველო კაპიტალთან (MREL Resource / TLOF)</t>
  </si>
  <si>
    <t>მოსალოდნელი საკრედიტო ზარალი/ მთლიან სესხებთან</t>
  </si>
  <si>
    <t>საბალანსო ელემენტები</t>
  </si>
  <si>
    <t xml:space="preserve">სხვა კორექტირებების ეფექტი (ასეთის არსებობის შემთხვევაში) </t>
  </si>
  <si>
    <t>კონტრაჰენტის საკრედიტო რისკის დებულებით განსაზღვრული რისკის პოზიციები</t>
  </si>
  <si>
    <t xml:space="preserve"> ცხრილი 9 (Capital), N2</t>
  </si>
  <si>
    <t xml:space="preserve"> ცხრილი 9 (Capital), N38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</si>
</sst>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409]mmm\-yy;@"/>
    <numFmt numFmtId="165" formatCode="#,##0_ ;[Red]\-#,##0\ "/>
    <numFmt numFmtId="166" formatCode="0.0%"/>
    <numFmt numFmtId="167" formatCode="_(* #,##0_);_(* \(#,##0\);_(* &quot;-&quot;??_);_(@_)"/>
    <numFmt numFmtId="168" formatCode="_(* #,##0.0_);_(* \(#,##0.0\);_(* &quot;-&quot;??_);_(@_)"/>
    <numFmt numFmtId="169" formatCode="_(#,##0_);_(\(#,##0\);_(\ \-\ _);_(@_)"/>
    <numFmt numFmtId="170" formatCode="_-* #,##0\ _€_-;\-* #,##0\ _€_-;_-* &quot;-&quot;??\ _€_-;_-@_-"/>
    <numFmt numFmtId="171" formatCode="#,##0.0"/>
    <numFmt numFmtId="172" formatCode="_(* #,##0.0_);_(* \(#,##0.0\);_(* &quot;-&quot;?_);_(@_)"/>
    <numFmt numFmtId="173" formatCode="_-* #,##0.00_-;\-* #,##0.00_-;_-* &quot;-&quot;??_-;_-@_-"/>
  </numFmts>
  <fonts count="99"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0"/>
      <color theme="1"/>
      <name val="Aptos Narrow"/>
      <family val="2"/>
      <scheme val="minor"/>
    </font>
    <font>
      <sz val="10"/>
      <name val="Arial"/>
      <family val="2"/>
    </font>
    <font>
      <b/>
      <sz val="11"/>
      <name val="Sylfaen"/>
      <family val="1"/>
    </font>
    <font>
      <sz val="10"/>
      <color theme="1"/>
      <name val="Sylfaen"/>
      <family val="1"/>
    </font>
    <font>
      <sz val="10"/>
      <name val="Aptos Narrow"/>
      <family val="2"/>
      <scheme val="minor"/>
    </font>
    <font>
      <sz val="10"/>
      <name val="Sylfaen"/>
      <family val="1"/>
    </font>
    <font>
      <sz val="11"/>
      <color theme="1"/>
      <name val="Sylfaen"/>
      <family val="1"/>
    </font>
    <font>
      <u/>
      <sz val="10"/>
      <color indexed="12"/>
      <name val="Arial"/>
      <family val="2"/>
    </font>
    <font>
      <b/>
      <i/>
      <sz val="10"/>
      <color theme="1"/>
      <name val="Sylfaen"/>
      <family val="1"/>
    </font>
    <font>
      <sz val="10"/>
      <color theme="1"/>
      <name val="Aptos Narrow"/>
      <family val="1"/>
      <scheme val="minor"/>
    </font>
    <font>
      <b/>
      <sz val="10"/>
      <name val="Sylfaen"/>
      <family val="1"/>
    </font>
    <font>
      <b/>
      <i/>
      <sz val="10"/>
      <color theme="1"/>
      <name val="Aptos Narrow"/>
      <family val="2"/>
      <scheme val="minor"/>
    </font>
    <font>
      <b/>
      <sz val="10"/>
      <name val="Aptos Narrow"/>
      <family val="2"/>
      <scheme val="minor"/>
    </font>
    <font>
      <sz val="10"/>
      <name val="MS Sans Serif"/>
      <family val="2"/>
    </font>
    <font>
      <b/>
      <i/>
      <sz val="10"/>
      <name val="Aptos Narrow"/>
      <family val="2"/>
      <scheme val="minor"/>
    </font>
    <font>
      <sz val="10"/>
      <color rgb="FF333333"/>
      <name val="Sylfaen"/>
      <family val="1"/>
    </font>
    <font>
      <sz val="10"/>
      <color rgb="FFFF0000"/>
      <name val="Aptos Narrow"/>
      <family val="2"/>
      <scheme val="minor"/>
    </font>
    <font>
      <b/>
      <sz val="12"/>
      <color theme="1"/>
      <name val="Aptos Narrow"/>
      <family val="2"/>
      <scheme val="minor"/>
    </font>
    <font>
      <b/>
      <sz val="8"/>
      <name val="Verdana"/>
      <family val="2"/>
    </font>
    <font>
      <sz val="8"/>
      <name val="Verdana"/>
      <family val="2"/>
    </font>
    <font>
      <b/>
      <sz val="8"/>
      <color indexed="8"/>
      <name val="Verdana"/>
      <family val="2"/>
    </font>
    <font>
      <sz val="8"/>
      <color indexed="8"/>
      <name val="Verdana"/>
      <family val="2"/>
    </font>
    <font>
      <b/>
      <sz val="11"/>
      <color indexed="8"/>
      <name val="Aptos Narrow"/>
      <family val="2"/>
      <scheme val="minor"/>
    </font>
    <font>
      <b/>
      <sz val="8"/>
      <color rgb="FF000000"/>
      <name val="Verdana"/>
      <family val="2"/>
    </font>
    <font>
      <b/>
      <sz val="11"/>
      <color rgb="FFFF0000"/>
      <name val="Aptos Narrow"/>
      <family val="2"/>
      <scheme val="minor"/>
    </font>
    <font>
      <sz val="11"/>
      <name val="Aptos Narrow"/>
      <family val="2"/>
      <charset val="204"/>
      <scheme val="minor"/>
    </font>
    <font>
      <i/>
      <sz val="11"/>
      <name val="Aptos Narrow"/>
      <family val="2"/>
      <scheme val="minor"/>
    </font>
    <font>
      <i/>
      <sz val="11"/>
      <name val="Aptos Narrow"/>
      <family val="2"/>
      <charset val="204"/>
      <scheme val="minor"/>
    </font>
    <font>
      <sz val="8"/>
      <color theme="1"/>
      <name val="Aptos Narrow"/>
      <family val="2"/>
      <scheme val="minor"/>
    </font>
    <font>
      <b/>
      <sz val="10"/>
      <color theme="1"/>
      <name val="Aptos Narrow"/>
      <family val="2"/>
      <scheme val="minor"/>
    </font>
    <font>
      <i/>
      <sz val="10"/>
      <name val="Sylfaen"/>
      <family val="1"/>
    </font>
    <font>
      <sz val="10"/>
      <color theme="1"/>
      <name val="Segoe UI"/>
      <family val="2"/>
    </font>
    <font>
      <sz val="10"/>
      <color theme="1"/>
      <name val="Times New Roman"/>
      <family val="1"/>
    </font>
    <font>
      <sz val="10"/>
      <name val="Arial"/>
      <family val="2"/>
      <charset val="204"/>
    </font>
    <font>
      <sz val="10"/>
      <name val="Geo_Arial"/>
      <family val="2"/>
    </font>
    <font>
      <sz val="10"/>
      <color rgb="FFFF0000"/>
      <name val="Sylfaen"/>
      <family val="1"/>
    </font>
    <font>
      <sz val="8"/>
      <name val="Sylfaen"/>
      <family val="1"/>
    </font>
    <font>
      <b/>
      <sz val="10"/>
      <color rgb="FFFF0000"/>
      <name val="Aptos Narrow"/>
      <family val="2"/>
      <scheme val="minor"/>
    </font>
    <font>
      <b/>
      <sz val="10"/>
      <name val="Aptos Narrow"/>
      <family val="1"/>
      <scheme val="minor"/>
    </font>
    <font>
      <sz val="10"/>
      <name val="Aptos Narrow"/>
      <family val="1"/>
      <scheme val="minor"/>
    </font>
    <font>
      <b/>
      <u/>
      <sz val="10"/>
      <name val="Aptos Narrow"/>
      <family val="2"/>
      <scheme val="minor"/>
    </font>
    <font>
      <i/>
      <sz val="10"/>
      <color theme="0" tint="-0.499984740745262"/>
      <name val="Aptos Narrow"/>
      <family val="2"/>
      <scheme val="minor"/>
    </font>
    <font>
      <b/>
      <sz val="10"/>
      <name val="Calibri"/>
      <family val="2"/>
    </font>
    <font>
      <b/>
      <vertAlign val="superscript"/>
      <sz val="10"/>
      <color theme="1"/>
      <name val="Arial"/>
      <family val="2"/>
    </font>
    <font>
      <sz val="10"/>
      <name val="Calibri"/>
      <family val="2"/>
    </font>
    <font>
      <vertAlign val="superscript"/>
      <sz val="10"/>
      <color theme="1"/>
      <name val="Arial"/>
      <family val="2"/>
    </font>
    <font>
      <b/>
      <u/>
      <sz val="10"/>
      <name val="Calibri"/>
      <family val="2"/>
    </font>
    <font>
      <i/>
      <sz val="9"/>
      <name val="Aptos Narrow"/>
      <family val="2"/>
      <scheme val="minor"/>
    </font>
    <font>
      <i/>
      <vertAlign val="superscript"/>
      <sz val="9"/>
      <name val="Aptos Narrow"/>
      <family val="2"/>
      <scheme val="minor"/>
    </font>
    <font>
      <sz val="8"/>
      <color rgb="FF000000"/>
      <name val="Arial"/>
      <family val="2"/>
    </font>
    <font>
      <i/>
      <sz val="10"/>
      <name val="Calibri"/>
      <family val="2"/>
    </font>
    <font>
      <b/>
      <sz val="10"/>
      <color rgb="FF000000"/>
      <name val="Calibri"/>
      <family val="2"/>
    </font>
    <font>
      <sz val="10"/>
      <color rgb="FF000000"/>
      <name val="Calibri"/>
      <family val="2"/>
    </font>
    <font>
      <b/>
      <sz val="10"/>
      <color theme="1"/>
      <name val="Sylfaen"/>
      <family val="1"/>
    </font>
    <font>
      <i/>
      <sz val="10"/>
      <color theme="1"/>
      <name val="Sylfaen"/>
      <family val="1"/>
    </font>
    <font>
      <i/>
      <sz val="11"/>
      <color theme="1"/>
      <name val="Aptos Narrow"/>
      <family val="2"/>
      <scheme val="minor"/>
    </font>
    <font>
      <b/>
      <sz val="10"/>
      <color rgb="FFFF0000"/>
      <name val="Sylfaen"/>
      <family val="1"/>
    </font>
    <font>
      <sz val="10"/>
      <name val="SPKolheti"/>
      <family val="1"/>
    </font>
    <font>
      <sz val="9"/>
      <color theme="1"/>
      <name val="Aptos Narrow"/>
      <family val="2"/>
      <scheme val="minor"/>
    </font>
    <font>
      <i/>
      <sz val="10"/>
      <color theme="1"/>
      <name val="Aptos Narrow"/>
      <family val="2"/>
      <scheme val="minor"/>
    </font>
    <font>
      <b/>
      <sz val="11"/>
      <name val="Aptos Narrow"/>
      <family val="2"/>
      <scheme val="minor"/>
    </font>
    <font>
      <sz val="11"/>
      <name val="Aptos Narrow"/>
      <family val="2"/>
      <scheme val="minor"/>
    </font>
    <font>
      <sz val="11"/>
      <name val="Calibri"/>
      <family val="2"/>
    </font>
    <font>
      <b/>
      <i/>
      <sz val="11"/>
      <name val="Aptos Narrow"/>
      <family val="2"/>
      <scheme val="minor"/>
    </font>
    <font>
      <b/>
      <sz val="9"/>
      <color indexed="81"/>
      <name val="Tahoma"/>
      <family val="2"/>
    </font>
    <font>
      <sz val="9"/>
      <color indexed="81"/>
      <name val="Tahoma"/>
      <family val="2"/>
    </font>
    <font>
      <b/>
      <sz val="9"/>
      <name val="Arial"/>
      <family val="2"/>
    </font>
    <font>
      <b/>
      <sz val="10"/>
      <name val="Arial"/>
      <family val="2"/>
    </font>
    <font>
      <sz val="9"/>
      <name val="Arial"/>
      <family val="2"/>
    </font>
    <font>
      <sz val="9"/>
      <name val="Calibri"/>
      <family val="2"/>
    </font>
    <font>
      <b/>
      <sz val="9"/>
      <name val="Calibri"/>
      <family val="2"/>
    </font>
    <font>
      <sz val="11"/>
      <color indexed="8"/>
      <name val="Calibri"/>
      <family val="2"/>
    </font>
    <font>
      <sz val="8"/>
      <name val="Arial"/>
      <family val="2"/>
    </font>
    <font>
      <u/>
      <sz val="11"/>
      <name val="Aptos Narrow"/>
      <family val="2"/>
      <scheme val="minor"/>
    </font>
    <font>
      <sz val="9"/>
      <name val="Sylfaen"/>
      <family val="1"/>
    </font>
    <font>
      <sz val="9"/>
      <color theme="1"/>
      <name val="Sylfaen"/>
      <family val="1"/>
    </font>
    <font>
      <b/>
      <u/>
      <sz val="9"/>
      <name val="Sylfaen"/>
      <family val="1"/>
    </font>
    <font>
      <b/>
      <sz val="9"/>
      <name val="Sylfaen"/>
      <family val="1"/>
    </font>
    <font>
      <b/>
      <sz val="9"/>
      <color theme="1"/>
      <name val="Sylfaen"/>
      <family val="1"/>
    </font>
    <font>
      <sz val="9"/>
      <name val="Aptos Narrow"/>
      <family val="1"/>
      <scheme val="minor"/>
    </font>
    <font>
      <sz val="9"/>
      <color rgb="FFFF0000"/>
      <name val="Sylfaen"/>
      <family val="1"/>
    </font>
    <font>
      <i/>
      <sz val="9"/>
      <name val="Aptos Narrow"/>
      <family val="1"/>
      <scheme val="minor"/>
    </font>
    <font>
      <b/>
      <sz val="9"/>
      <name val="Aptos Narrow"/>
      <family val="1"/>
      <scheme val="minor"/>
    </font>
    <font>
      <b/>
      <sz val="9"/>
      <color rgb="FFFF0000"/>
      <name val="Sylfaen"/>
      <family val="1"/>
    </font>
    <font>
      <sz val="10"/>
      <color rgb="FF000000"/>
      <name val="Aptos Narrow"/>
      <family val="2"/>
      <scheme val="minor"/>
    </font>
    <font>
      <b/>
      <u/>
      <sz val="9"/>
      <color theme="1"/>
      <name val="Sylfaen"/>
      <family val="1"/>
    </font>
    <font>
      <sz val="9"/>
      <color rgb="FFFF0000"/>
      <name val="Aptos Narrow"/>
      <family val="1"/>
      <scheme val="minor"/>
    </font>
    <font>
      <sz val="9"/>
      <color theme="1"/>
      <name val="Aptos Narrow"/>
      <family val="1"/>
      <scheme val="minor"/>
    </font>
    <font>
      <b/>
      <sz val="8"/>
      <name val="Sylfaen"/>
      <family val="1"/>
    </font>
    <font>
      <sz val="9"/>
      <color rgb="FF000000"/>
      <name val="Sylfaen"/>
      <family val="1"/>
    </font>
    <font>
      <sz val="8"/>
      <color theme="1"/>
      <name val="Sylfaen"/>
      <family val="1"/>
    </font>
    <font>
      <u/>
      <sz val="8"/>
      <name val="Sylfaen"/>
      <family val="1"/>
    </font>
    <font>
      <sz val="8"/>
      <color rgb="FFFF0000"/>
      <name val="Sylfaen"/>
      <family val="1"/>
    </font>
    <font>
      <b/>
      <i/>
      <u/>
      <sz val="8"/>
      <name val="Sylfaen"/>
      <family val="1"/>
    </font>
    <font>
      <sz val="8"/>
      <name val="Calibri"/>
      <family val="2"/>
    </font>
  </fonts>
  <fills count="19">
    <fill>
      <patternFill patternType="none"/>
    </fill>
    <fill>
      <patternFill patternType="gray125"/>
    </fill>
    <fill>
      <patternFill patternType="solid">
        <fgColor theme="0"/>
        <bgColor indexed="64"/>
      </patternFill>
    </fill>
    <fill>
      <patternFill patternType="lightGray">
        <fgColor indexed="22"/>
      </patternFill>
    </fill>
    <fill>
      <patternFill patternType="solid">
        <fgColor rgb="FFFFFFFF"/>
        <bgColor indexed="64"/>
      </patternFill>
    </fill>
    <fill>
      <patternFill patternType="solid">
        <fgColor theme="2"/>
        <bgColor indexed="64"/>
      </patternFill>
    </fill>
    <fill>
      <patternFill patternType="solid">
        <fgColor theme="0" tint="-0.14999847407452621"/>
        <bgColor indexed="64"/>
      </patternFill>
    </fill>
    <fill>
      <patternFill patternType="solid">
        <fgColor theme="2" tint="-9.9978637043366805E-2"/>
        <bgColor rgb="FF000000"/>
      </patternFill>
    </fill>
    <fill>
      <patternFill patternType="solid">
        <fgColor theme="2"/>
        <bgColor rgb="FF000000"/>
      </patternFill>
    </fill>
    <fill>
      <patternFill patternType="solid">
        <fgColor theme="2" tint="-0.249977111117893"/>
        <bgColor rgb="FF000000"/>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4"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right style="thin">
        <color indexed="64"/>
      </right>
      <top style="medium">
        <color indexed="64"/>
      </top>
      <bottom style="thin">
        <color indexed="64"/>
      </bottom>
      <diagonal/>
    </border>
    <border>
      <left style="medium">
        <color indexed="64"/>
      </left>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theme="6" tint="-0.499984740745262"/>
      </left>
      <right style="thin">
        <color theme="6" tint="-0.499984740745262"/>
      </right>
      <top style="thin">
        <color indexed="64"/>
      </top>
      <bottom style="thin">
        <color theme="6" tint="-0.499984740745262"/>
      </bottom>
      <diagonal/>
    </border>
    <border>
      <left style="thin">
        <color theme="6" tint="-0.499984740745262"/>
      </left>
      <right style="medium">
        <color indexed="64"/>
      </right>
      <top style="thin">
        <color indexed="64"/>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indexed="64"/>
      </right>
      <top style="thin">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indexed="64"/>
      </right>
      <top style="thin">
        <color theme="6" tint="-0.499984740745262"/>
      </top>
      <bottom/>
      <diagonal/>
    </border>
    <border>
      <left style="thin">
        <color theme="6" tint="-0.499984740745262"/>
      </left>
      <right style="medium">
        <color indexed="64"/>
      </right>
      <top style="thin">
        <color indexed="64"/>
      </top>
      <bottom style="thin">
        <color indexed="64"/>
      </bottom>
      <diagonal/>
    </border>
    <border>
      <left style="thin">
        <color theme="6" tint="-0.499984740745262"/>
      </left>
      <right style="thin">
        <color theme="6" tint="-0.499984740745262"/>
      </right>
      <top/>
      <bottom style="thin">
        <color theme="6" tint="-0.499984740745262"/>
      </bottom>
      <diagonal/>
    </border>
    <border>
      <left style="thin">
        <color theme="6" tint="-0.499984740745262"/>
      </left>
      <right style="medium">
        <color indexed="64"/>
      </right>
      <top/>
      <bottom style="thin">
        <color theme="6" tint="-0.499984740745262"/>
      </bottom>
      <diagonal/>
    </border>
    <border>
      <left style="thin">
        <color theme="6" tint="-0.499984740745262"/>
      </left>
      <right style="medium">
        <color indexed="64"/>
      </right>
      <top/>
      <bottom/>
      <diagonal/>
    </border>
    <border>
      <left style="thin">
        <color theme="6" tint="-0.499984740745262"/>
      </left>
      <right style="thin">
        <color theme="6" tint="-0.499984740745262"/>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style="medium">
        <color indexed="64"/>
      </left>
      <right style="thin">
        <color auto="1"/>
      </right>
      <top style="medium">
        <color auto="1"/>
      </top>
      <bottom style="medium">
        <color indexed="64"/>
      </bottom>
      <diagonal/>
    </border>
    <border>
      <left style="thin">
        <color auto="1"/>
      </left>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medium">
        <color indexed="64"/>
      </right>
      <top style="medium">
        <color auto="1"/>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style="medium">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theme="1" tint="0.34998626667073579"/>
      </right>
      <top/>
      <bottom/>
      <diagonal/>
    </border>
    <border>
      <left style="thin">
        <color theme="1" tint="0.34998626667073579"/>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right style="thin">
        <color theme="1" tint="0.34998626667073579"/>
      </right>
      <top style="thin">
        <color theme="1" tint="0.34998626667073579"/>
      </top>
      <bottom style="double">
        <color theme="1" tint="0.34998626667073579"/>
      </bottom>
      <diagonal/>
    </border>
    <border>
      <left/>
      <right/>
      <top style="thin">
        <color theme="1" tint="0.34998626667073579"/>
      </top>
      <bottom style="double">
        <color theme="1" tint="0.34998626667073579"/>
      </bottom>
      <diagonal/>
    </border>
    <border>
      <left style="thin">
        <color theme="1" tint="0.34998626667073579"/>
      </left>
      <right/>
      <top style="thin">
        <color theme="1" tint="0.34998626667073579"/>
      </top>
      <bottom style="double">
        <color theme="1" tint="0.34998626667073579"/>
      </bottom>
      <diagonal/>
    </border>
    <border>
      <left style="thin">
        <color indexed="64"/>
      </left>
      <right style="thin">
        <color indexed="64"/>
      </right>
      <top style="thin">
        <color indexed="64"/>
      </top>
      <bottom style="double">
        <color indexed="64"/>
      </bottom>
      <diagonal/>
    </border>
    <border>
      <left/>
      <right style="thin">
        <color theme="1" tint="0.34998626667073579"/>
      </right>
      <top/>
      <bottom style="double">
        <color indexed="64"/>
      </bottom>
      <diagonal/>
    </border>
    <border>
      <left/>
      <right/>
      <top/>
      <bottom style="double">
        <color indexed="64"/>
      </bottom>
      <diagonal/>
    </border>
    <border>
      <left style="thin">
        <color theme="1" tint="0.34998626667073579"/>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theme="1" tint="0.34998626667073579"/>
      </right>
      <top style="double">
        <color theme="1" tint="0.34998626667073579"/>
      </top>
      <bottom style="medium">
        <color theme="1" tint="0.34998626667073579"/>
      </bottom>
      <diagonal/>
    </border>
    <border>
      <left/>
      <right/>
      <top style="double">
        <color theme="1" tint="0.34998626667073579"/>
      </top>
      <bottom style="medium">
        <color theme="1" tint="0.34998626667073579"/>
      </bottom>
      <diagonal/>
    </border>
    <border>
      <left style="thin">
        <color theme="1" tint="0.34998626667073579"/>
      </left>
      <right/>
      <top style="double">
        <color theme="1" tint="0.34998626667073579"/>
      </top>
      <bottom style="medium">
        <color theme="1" tint="0.34998626667073579"/>
      </bottom>
      <diagonal/>
    </border>
    <border>
      <left/>
      <right style="medium">
        <color indexed="64"/>
      </right>
      <top style="medium">
        <color indexed="64"/>
      </top>
      <bottom style="medium">
        <color indexed="64"/>
      </bottom>
      <diagonal/>
    </border>
  </borders>
  <cellStyleXfs count="25">
    <xf numFmtId="0" fontId="0" fillId="0" borderId="0"/>
    <xf numFmtId="43"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xf numFmtId="0" fontId="5" fillId="0" borderId="0"/>
    <xf numFmtId="0" fontId="5" fillId="0" borderId="0"/>
    <xf numFmtId="164" fontId="17" fillId="3" borderId="0"/>
    <xf numFmtId="0" fontId="5" fillId="0" borderId="0"/>
    <xf numFmtId="0" fontId="37" fillId="0" borderId="0"/>
    <xf numFmtId="0" fontId="37" fillId="0" borderId="0"/>
    <xf numFmtId="43" fontId="1" fillId="0" borderId="0" applyFont="0" applyFill="0" applyBorder="0" applyAlignment="0" applyProtection="0"/>
    <xf numFmtId="0" fontId="1" fillId="0" borderId="0"/>
    <xf numFmtId="0" fontId="1" fillId="0" borderId="0"/>
    <xf numFmtId="0" fontId="5" fillId="0" borderId="0"/>
    <xf numFmtId="0" fontId="5" fillId="0" borderId="0"/>
    <xf numFmtId="43" fontId="5" fillId="0" borderId="0" applyFont="0" applyFill="0" applyBorder="0" applyAlignment="0" applyProtection="0"/>
    <xf numFmtId="0" fontId="1" fillId="0" borderId="0"/>
    <xf numFmtId="0" fontId="1" fillId="0" borderId="0"/>
    <xf numFmtId="0" fontId="5" fillId="0" borderId="0"/>
    <xf numFmtId="0" fontId="5" fillId="0" borderId="0">
      <alignment vertical="center"/>
    </xf>
    <xf numFmtId="43" fontId="5" fillId="0" borderId="0" applyFont="0" applyFill="0" applyBorder="0" applyAlignment="0" applyProtection="0"/>
    <xf numFmtId="43" fontId="75" fillId="0" borderId="0" applyFont="0" applyFill="0" applyBorder="0" applyAlignment="0" applyProtection="0"/>
    <xf numFmtId="0" fontId="5" fillId="0" borderId="0"/>
    <xf numFmtId="173" fontId="1" fillId="0" borderId="0" applyFont="0" applyFill="0" applyBorder="0" applyAlignment="0" applyProtection="0"/>
    <xf numFmtId="0" fontId="5" fillId="0" borderId="0"/>
  </cellStyleXfs>
  <cellXfs count="993">
    <xf numFmtId="0" fontId="0" fillId="0" borderId="0" xfId="0"/>
    <xf numFmtId="0" fontId="4" fillId="0" borderId="1" xfId="0" applyFont="1" applyBorder="1"/>
    <xf numFmtId="0" fontId="6" fillId="0" borderId="1" xfId="4" applyFont="1" applyBorder="1" applyAlignment="1">
      <alignment horizontal="center" vertical="center"/>
    </xf>
    <xf numFmtId="0" fontId="7" fillId="0" borderId="1" xfId="0" applyFont="1" applyBorder="1"/>
    <xf numFmtId="0" fontId="8" fillId="2" borderId="1" xfId="4" applyFont="1" applyFill="1" applyBorder="1" applyAlignment="1">
      <alignment horizontal="right" indent="1"/>
    </xf>
    <xf numFmtId="0" fontId="9" fillId="2" borderId="1" xfId="4" applyFont="1" applyFill="1" applyBorder="1" applyAlignment="1">
      <alignment horizontal="left" wrapText="1" indent="1"/>
    </xf>
    <xf numFmtId="0" fontId="10" fillId="0" borderId="1" xfId="0" applyFont="1" applyBorder="1"/>
    <xf numFmtId="0" fontId="1" fillId="0" borderId="0" xfId="0" applyFont="1"/>
    <xf numFmtId="0" fontId="9" fillId="0" borderId="1" xfId="4" applyFont="1" applyBorder="1" applyAlignment="1">
      <alignment horizontal="left" wrapText="1" indent="1"/>
    </xf>
    <xf numFmtId="0" fontId="8" fillId="2" borderId="2" xfId="4" applyFont="1" applyFill="1" applyBorder="1" applyAlignment="1">
      <alignment horizontal="right" indent="1"/>
    </xf>
    <xf numFmtId="0" fontId="9" fillId="0" borderId="2" xfId="4" applyFont="1" applyBorder="1" applyAlignment="1">
      <alignment horizontal="left" wrapText="1" indent="1"/>
    </xf>
    <xf numFmtId="0" fontId="11" fillId="0" borderId="1" xfId="3" applyBorder="1" applyAlignment="1" applyProtection="1"/>
    <xf numFmtId="0" fontId="12" fillId="0" borderId="0" xfId="0" applyFont="1" applyAlignment="1">
      <alignment wrapText="1"/>
    </xf>
    <xf numFmtId="0" fontId="8" fillId="2" borderId="1" xfId="4" applyFont="1" applyFill="1" applyBorder="1"/>
    <xf numFmtId="0" fontId="11" fillId="0" borderId="1" xfId="3" applyFill="1" applyBorder="1" applyAlignment="1" applyProtection="1"/>
    <xf numFmtId="0" fontId="11" fillId="0" borderId="1" xfId="3" applyFill="1" applyBorder="1" applyAlignment="1" applyProtection="1">
      <alignment horizontal="left" vertical="center" wrapText="1"/>
    </xf>
    <xf numFmtId="49" fontId="13" fillId="0" borderId="1" xfId="0" applyNumberFormat="1" applyFont="1" applyBorder="1" applyAlignment="1">
      <alignment horizontal="right" vertical="center" wrapText="1"/>
    </xf>
    <xf numFmtId="0" fontId="11" fillId="0" borderId="1" xfId="3" applyFill="1" applyBorder="1" applyAlignment="1" applyProtection="1">
      <alignment horizontal="left" vertical="center"/>
    </xf>
    <xf numFmtId="0" fontId="11" fillId="0" borderId="1" xfId="3" applyFill="1" applyBorder="1" applyAlignment="1" applyProtection="1">
      <alignment vertical="top" wrapText="1"/>
    </xf>
    <xf numFmtId="0" fontId="11" fillId="0" borderId="1" xfId="3" applyFill="1" applyBorder="1" applyAlignment="1" applyProtection="1">
      <alignment horizontal="left" vertical="top" wrapText="1"/>
    </xf>
    <xf numFmtId="0" fontId="4" fillId="0" borderId="0" xfId="0" applyFont="1"/>
    <xf numFmtId="0" fontId="9" fillId="0" borderId="0" xfId="5" applyFont="1"/>
    <xf numFmtId="43" fontId="8" fillId="0" borderId="0" xfId="1" applyFont="1"/>
    <xf numFmtId="0" fontId="8" fillId="0" borderId="0" xfId="0" applyFont="1"/>
    <xf numFmtId="14" fontId="4" fillId="0" borderId="0" xfId="0" applyNumberFormat="1" applyFont="1" applyAlignment="1">
      <alignment horizontal="left"/>
    </xf>
    <xf numFmtId="0" fontId="9" fillId="0" borderId="5" xfId="0" applyFont="1" applyBorder="1"/>
    <xf numFmtId="0" fontId="14" fillId="0" borderId="5" xfId="0" applyFont="1" applyBorder="1" applyAlignment="1">
      <alignment horizontal="center"/>
    </xf>
    <xf numFmtId="0" fontId="9" fillId="0" borderId="9" xfId="0" applyFont="1" applyBorder="1" applyAlignment="1">
      <alignment horizontal="right" vertical="center" wrapText="1"/>
    </xf>
    <xf numFmtId="0" fontId="8" fillId="0" borderId="10" xfId="0" applyFont="1" applyBorder="1" applyAlignment="1">
      <alignment vertical="center" wrapText="1"/>
    </xf>
    <xf numFmtId="0" fontId="9" fillId="0" borderId="13" xfId="0" applyFont="1" applyBorder="1" applyAlignment="1">
      <alignment horizontal="center" vertical="center" wrapText="1"/>
    </xf>
    <xf numFmtId="0" fontId="16" fillId="0" borderId="1" xfId="0" applyFont="1" applyBorder="1" applyAlignment="1">
      <alignment horizontal="center" vertical="center" wrapText="1"/>
    </xf>
    <xf numFmtId="0" fontId="18" fillId="0" borderId="1" xfId="0" applyFont="1" applyBorder="1" applyAlignment="1">
      <alignment horizontal="left" vertical="center" wrapText="1"/>
    </xf>
    <xf numFmtId="0" fontId="9" fillId="0" borderId="13" xfId="0" applyFont="1" applyBorder="1" applyAlignment="1">
      <alignment horizontal="right" vertical="center" wrapText="1"/>
    </xf>
    <xf numFmtId="0" fontId="8" fillId="0" borderId="1" xfId="0" applyFont="1" applyBorder="1" applyAlignment="1">
      <alignment vertical="center" wrapText="1"/>
    </xf>
    <xf numFmtId="165" fontId="8" fillId="0" borderId="1" xfId="0" applyNumberFormat="1" applyFont="1" applyBorder="1" applyAlignment="1" applyProtection="1">
      <alignment vertical="center" wrapText="1"/>
      <protection locked="0"/>
    </xf>
    <xf numFmtId="165" fontId="4" fillId="0" borderId="1" xfId="0" applyNumberFormat="1" applyFont="1" applyBorder="1" applyAlignment="1" applyProtection="1">
      <alignment vertical="center" wrapText="1"/>
      <protection locked="0"/>
    </xf>
    <xf numFmtId="165" fontId="4" fillId="0" borderId="17" xfId="0" applyNumberFormat="1" applyFont="1" applyBorder="1" applyAlignment="1" applyProtection="1">
      <alignment vertical="center" wrapText="1"/>
      <protection locked="0"/>
    </xf>
    <xf numFmtId="165" fontId="0" fillId="0" borderId="0" xfId="0" applyNumberFormat="1"/>
    <xf numFmtId="165" fontId="8" fillId="0" borderId="1" xfId="0" applyNumberFormat="1" applyFont="1" applyBorder="1" applyAlignment="1" applyProtection="1">
      <alignment horizontal="right" vertical="center" wrapText="1"/>
      <protection locked="0"/>
    </xf>
    <xf numFmtId="10" fontId="4" fillId="0" borderId="1" xfId="2" applyNumberFormat="1" applyFont="1" applyFill="1" applyBorder="1" applyAlignment="1" applyProtection="1">
      <alignment horizontal="right" vertical="center" wrapText="1"/>
      <protection locked="0"/>
    </xf>
    <xf numFmtId="10" fontId="4" fillId="0" borderId="1" xfId="2" applyNumberFormat="1" applyFont="1" applyBorder="1" applyAlignment="1" applyProtection="1">
      <alignment vertical="center" wrapText="1"/>
      <protection locked="0"/>
    </xf>
    <xf numFmtId="0" fontId="9" fillId="4" borderId="13" xfId="0" applyFont="1" applyFill="1" applyBorder="1" applyAlignment="1">
      <alignment horizontal="right" vertical="center"/>
    </xf>
    <xf numFmtId="0" fontId="9" fillId="4" borderId="1" xfId="0" applyFont="1" applyFill="1" applyBorder="1" applyAlignment="1">
      <alignment vertical="center"/>
    </xf>
    <xf numFmtId="166" fontId="0" fillId="0" borderId="0" xfId="2" applyNumberFormat="1" applyFont="1"/>
    <xf numFmtId="165" fontId="9" fillId="4" borderId="1" xfId="0" applyNumberFormat="1" applyFont="1" applyFill="1" applyBorder="1" applyAlignment="1" applyProtection="1">
      <alignment vertical="center"/>
      <protection locked="0"/>
    </xf>
    <xf numFmtId="0" fontId="16" fillId="0" borderId="13" xfId="0" applyFont="1" applyBorder="1" applyAlignment="1">
      <alignment horizontal="center" vertical="center" wrapText="1"/>
    </xf>
    <xf numFmtId="0" fontId="9" fillId="0" borderId="1" xfId="0" applyFont="1" applyBorder="1" applyAlignment="1">
      <alignment horizontal="left" vertical="center" wrapText="1"/>
    </xf>
    <xf numFmtId="0" fontId="9" fillId="4" borderId="19" xfId="0" applyFont="1" applyFill="1" applyBorder="1" applyAlignment="1">
      <alignment horizontal="right" vertical="center"/>
    </xf>
    <xf numFmtId="0" fontId="9" fillId="4" borderId="2" xfId="0" applyFont="1" applyFill="1" applyBorder="1" applyAlignment="1">
      <alignment vertical="center"/>
    </xf>
    <xf numFmtId="0" fontId="9" fillId="4" borderId="21" xfId="0" applyFont="1" applyFill="1" applyBorder="1" applyAlignment="1">
      <alignment horizontal="right" vertical="center"/>
    </xf>
    <xf numFmtId="165" fontId="9" fillId="4" borderId="22" xfId="0" applyNumberFormat="1" applyFont="1" applyFill="1" applyBorder="1" applyAlignment="1" applyProtection="1">
      <alignment vertical="center"/>
      <protection locked="0"/>
    </xf>
    <xf numFmtId="0" fontId="9" fillId="0" borderId="0" xfId="0" applyFont="1" applyAlignment="1">
      <alignment horizontal="right"/>
    </xf>
    <xf numFmtId="0" fontId="9" fillId="0" borderId="0" xfId="0" applyFont="1"/>
    <xf numFmtId="0" fontId="4" fillId="0" borderId="0" xfId="0" applyFont="1" applyAlignment="1">
      <alignment wrapText="1"/>
    </xf>
    <xf numFmtId="167" fontId="8" fillId="0" borderId="0" xfId="1" applyNumberFormat="1" applyFont="1"/>
    <xf numFmtId="167" fontId="4" fillId="0" borderId="0" xfId="1" applyNumberFormat="1" applyFont="1"/>
    <xf numFmtId="167" fontId="0" fillId="0" borderId="0" xfId="1" applyNumberFormat="1" applyFont="1"/>
    <xf numFmtId="0" fontId="0" fillId="0" borderId="1" xfId="0" applyBorder="1" applyAlignment="1">
      <alignment horizontal="center" vertical="center"/>
    </xf>
    <xf numFmtId="167" fontId="0" fillId="0" borderId="0" xfId="0" applyNumberFormat="1"/>
    <xf numFmtId="167" fontId="9" fillId="0" borderId="1" xfId="1" applyNumberFormat="1" applyFont="1" applyBorder="1" applyAlignment="1">
      <alignment horizontal="center" vertical="center" wrapText="1"/>
    </xf>
    <xf numFmtId="0" fontId="3" fillId="0" borderId="1" xfId="0" applyFont="1" applyBorder="1" applyAlignment="1">
      <alignment horizontal="center" vertical="center"/>
    </xf>
    <xf numFmtId="167" fontId="0" fillId="0" borderId="6" xfId="1" applyNumberFormat="1" applyFont="1" applyBorder="1" applyAlignment="1"/>
    <xf numFmtId="167" fontId="0" fillId="0" borderId="7" xfId="1" applyNumberFormat="1" applyFont="1" applyBorder="1" applyAlignment="1"/>
    <xf numFmtId="167" fontId="0" fillId="0" borderId="8" xfId="1" applyNumberFormat="1" applyFont="1" applyBorder="1" applyAlignment="1"/>
    <xf numFmtId="0" fontId="3" fillId="0" borderId="0" xfId="0" applyFont="1"/>
    <xf numFmtId="0" fontId="0" fillId="0" borderId="1" xfId="0" applyBorder="1" applyAlignment="1">
      <alignment horizontal="center"/>
    </xf>
    <xf numFmtId="0" fontId="22" fillId="2" borderId="1" xfId="7" applyFont="1" applyFill="1" applyBorder="1" applyAlignment="1">
      <alignment horizontal="left" vertical="center" wrapText="1"/>
    </xf>
    <xf numFmtId="167" fontId="4" fillId="0" borderId="1" xfId="1" applyNumberFormat="1" applyFont="1" applyBorder="1"/>
    <xf numFmtId="167" fontId="4" fillId="5" borderId="1" xfId="1" applyNumberFormat="1" applyFont="1" applyFill="1" applyBorder="1"/>
    <xf numFmtId="0" fontId="23" fillId="0" borderId="1" xfId="7" applyFont="1" applyBorder="1" applyAlignment="1">
      <alignment horizontal="left" vertical="center" wrapText="1" indent="1"/>
    </xf>
    <xf numFmtId="167" fontId="4" fillId="0" borderId="1" xfId="1" applyNumberFormat="1" applyFont="1" applyFill="1" applyBorder="1"/>
    <xf numFmtId="0" fontId="24" fillId="2" borderId="1" xfId="7" applyFont="1" applyFill="1" applyBorder="1" applyAlignment="1">
      <alignment horizontal="left" vertical="center" wrapText="1"/>
    </xf>
    <xf numFmtId="0" fontId="23" fillId="2" borderId="1" xfId="7" applyFont="1" applyFill="1" applyBorder="1" applyAlignment="1">
      <alignment horizontal="left" vertical="center" wrapText="1" indent="1"/>
    </xf>
    <xf numFmtId="0" fontId="22" fillId="0" borderId="25" xfId="0" applyFont="1" applyBorder="1" applyAlignment="1">
      <alignment horizontal="left" vertical="center" wrapText="1"/>
    </xf>
    <xf numFmtId="0" fontId="24" fillId="0" borderId="25" xfId="0" applyFont="1" applyBorder="1" applyAlignment="1">
      <alignment horizontal="left" vertical="center" wrapText="1"/>
    </xf>
    <xf numFmtId="167" fontId="4" fillId="0" borderId="1" xfId="1" applyNumberFormat="1" applyFont="1" applyBorder="1" applyAlignment="1">
      <alignment vertical="center"/>
    </xf>
    <xf numFmtId="167" fontId="4" fillId="5" borderId="1" xfId="1" applyNumberFormat="1" applyFont="1" applyFill="1" applyBorder="1" applyAlignment="1">
      <alignment vertical="center"/>
    </xf>
    <xf numFmtId="0" fontId="25" fillId="2" borderId="25" xfId="0" applyFont="1" applyFill="1" applyBorder="1" applyAlignment="1">
      <alignment horizontal="left" vertical="center" wrapText="1" indent="1"/>
    </xf>
    <xf numFmtId="0" fontId="24" fillId="2" borderId="25" xfId="0" applyFont="1" applyFill="1" applyBorder="1" applyAlignment="1">
      <alignment vertical="top" wrapText="1"/>
    </xf>
    <xf numFmtId="0" fontId="24" fillId="2" borderId="26" xfId="0" applyFont="1" applyFill="1" applyBorder="1" applyAlignment="1">
      <alignment horizontal="left" vertical="center" wrapText="1"/>
    </xf>
    <xf numFmtId="0" fontId="25" fillId="0" borderId="25" xfId="0" applyFont="1" applyBorder="1" applyAlignment="1">
      <alignment horizontal="left" vertical="center" wrapText="1" indent="1"/>
    </xf>
    <xf numFmtId="0" fontId="25" fillId="0" borderId="1" xfId="7" applyFont="1" applyBorder="1" applyAlignment="1">
      <alignment horizontal="left" vertical="center" wrapText="1" indent="1"/>
    </xf>
    <xf numFmtId="0" fontId="24" fillId="0" borderId="1" xfId="7" applyFont="1" applyBorder="1" applyAlignment="1">
      <alignment horizontal="left" vertical="center" wrapText="1"/>
    </xf>
    <xf numFmtId="0" fontId="26" fillId="0" borderId="1" xfId="7" applyFont="1" applyBorder="1" applyAlignment="1">
      <alignment horizontal="center" vertical="center" wrapText="1"/>
    </xf>
    <xf numFmtId="167" fontId="4" fillId="0" borderId="6" xfId="1" applyNumberFormat="1" applyFont="1" applyBorder="1" applyAlignment="1"/>
    <xf numFmtId="167" fontId="4" fillId="0" borderId="7" xfId="1" applyNumberFormat="1" applyFont="1" applyBorder="1" applyAlignment="1"/>
    <xf numFmtId="167" fontId="4" fillId="0" borderId="7" xfId="1" applyNumberFormat="1" applyFont="1" applyBorder="1" applyAlignment="1">
      <alignment horizontal="center"/>
    </xf>
    <xf numFmtId="167" fontId="4" fillId="0" borderId="8" xfId="1" applyNumberFormat="1" applyFont="1" applyBorder="1" applyAlignment="1"/>
    <xf numFmtId="0" fontId="24" fillId="2" borderId="27" xfId="0" applyFont="1" applyFill="1" applyBorder="1" applyAlignment="1">
      <alignment horizontal="left" vertical="center" wrapText="1"/>
    </xf>
    <xf numFmtId="0" fontId="24" fillId="2" borderId="25" xfId="0" applyFont="1" applyFill="1" applyBorder="1" applyAlignment="1">
      <alignment horizontal="left" vertical="center" wrapText="1"/>
    </xf>
    <xf numFmtId="43" fontId="0" fillId="0" borderId="0" xfId="0" applyNumberFormat="1"/>
    <xf numFmtId="0" fontId="23" fillId="2" borderId="25" xfId="0" applyFont="1" applyFill="1" applyBorder="1" applyAlignment="1">
      <alignment horizontal="left" vertical="center" wrapText="1" indent="1"/>
    </xf>
    <xf numFmtId="0" fontId="23" fillId="0" borderId="25" xfId="0" applyFont="1" applyBorder="1" applyAlignment="1">
      <alignment horizontal="left" vertical="center" wrapText="1" indent="1"/>
    </xf>
    <xf numFmtId="0" fontId="23" fillId="0" borderId="26" xfId="0" applyFont="1" applyBorder="1" applyAlignment="1">
      <alignment horizontal="left" vertical="center" wrapText="1" indent="1"/>
    </xf>
    <xf numFmtId="0" fontId="2" fillId="0" borderId="0" xfId="0" applyFont="1" applyAlignment="1">
      <alignment horizontal="right"/>
    </xf>
    <xf numFmtId="0" fontId="27" fillId="0" borderId="1" xfId="0" applyFont="1" applyBorder="1" applyAlignment="1">
      <alignment horizontal="left"/>
    </xf>
    <xf numFmtId="0" fontId="24" fillId="0" borderId="1" xfId="0" applyFont="1" applyBorder="1" applyAlignment="1">
      <alignment horizontal="left" vertical="center" wrapText="1"/>
    </xf>
    <xf numFmtId="0" fontId="0" fillId="0" borderId="0" xfId="0" applyAlignment="1">
      <alignment horizontal="center"/>
    </xf>
    <xf numFmtId="0" fontId="0" fillId="0" borderId="0" xfId="0" applyAlignment="1">
      <alignment horizontal="left" vertical="center"/>
    </xf>
    <xf numFmtId="0" fontId="9" fillId="0" borderId="1" xfId="0" applyFont="1" applyBorder="1" applyAlignment="1">
      <alignment horizontal="center" vertical="center" wrapText="1"/>
    </xf>
    <xf numFmtId="0" fontId="24" fillId="0" borderId="30" xfId="0" applyFont="1" applyBorder="1" applyAlignment="1">
      <alignment horizontal="justify" vertical="center" wrapText="1"/>
    </xf>
    <xf numFmtId="43" fontId="0" fillId="0" borderId="1" xfId="1" applyFont="1" applyBorder="1"/>
    <xf numFmtId="43" fontId="0" fillId="5" borderId="1" xfId="1" applyFont="1" applyFill="1" applyBorder="1"/>
    <xf numFmtId="167" fontId="28" fillId="6" borderId="0" xfId="1" applyNumberFormat="1" applyFont="1" applyFill="1"/>
    <xf numFmtId="43" fontId="28" fillId="6" borderId="0" xfId="0" applyNumberFormat="1" applyFont="1" applyFill="1"/>
    <xf numFmtId="0" fontId="23" fillId="0" borderId="27" xfId="0" applyFont="1" applyBorder="1" applyAlignment="1">
      <alignment horizontal="left" vertical="center" wrapText="1" indent="1"/>
    </xf>
    <xf numFmtId="0" fontId="24" fillId="0" borderId="25" xfId="0" applyFont="1" applyBorder="1" applyAlignment="1">
      <alignment horizontal="justify" vertical="center" wrapText="1"/>
    </xf>
    <xf numFmtId="167" fontId="28" fillId="6" borderId="0" xfId="0" applyNumberFormat="1" applyFont="1" applyFill="1"/>
    <xf numFmtId="0" fontId="24" fillId="0" borderId="25" xfId="0" applyFont="1" applyBorder="1" applyAlignment="1">
      <alignment vertical="top" wrapText="1"/>
    </xf>
    <xf numFmtId="0" fontId="22" fillId="0" borderId="25" xfId="0" applyFont="1" applyBorder="1" applyAlignment="1">
      <alignment horizontal="justify" vertical="center" wrapText="1"/>
    </xf>
    <xf numFmtId="0" fontId="24" fillId="2" borderId="25" xfId="0" applyFont="1" applyFill="1" applyBorder="1" applyAlignment="1">
      <alignment horizontal="justify" vertical="center" wrapText="1"/>
    </xf>
    <xf numFmtId="167" fontId="0" fillId="0" borderId="1" xfId="1" applyNumberFormat="1" applyFont="1" applyFill="1" applyBorder="1"/>
    <xf numFmtId="167" fontId="0" fillId="0" borderId="1" xfId="1" applyNumberFormat="1" applyFont="1" applyBorder="1"/>
    <xf numFmtId="0" fontId="24" fillId="0" borderId="26" xfId="0" applyFont="1" applyBorder="1" applyAlignment="1">
      <alignment horizontal="justify" vertical="center" wrapText="1"/>
    </xf>
    <xf numFmtId="167" fontId="28" fillId="0" borderId="0" xfId="1" applyNumberFormat="1" applyFont="1" applyFill="1"/>
    <xf numFmtId="43" fontId="28" fillId="0" borderId="0" xfId="0" applyNumberFormat="1" applyFont="1"/>
    <xf numFmtId="0" fontId="24" fillId="0" borderId="27" xfId="0" applyFont="1" applyBorder="1" applyAlignment="1">
      <alignment horizontal="justify" vertical="center" wrapText="1"/>
    </xf>
    <xf numFmtId="167" fontId="0" fillId="5" borderId="1" xfId="1" applyNumberFormat="1" applyFont="1" applyFill="1" applyBorder="1"/>
    <xf numFmtId="0" fontId="24" fillId="0" borderId="1" xfId="7" applyFont="1" applyBorder="1" applyAlignment="1">
      <alignment horizontal="justify" vertical="center" wrapText="1"/>
    </xf>
    <xf numFmtId="0" fontId="25" fillId="0" borderId="31" xfId="0" applyFont="1" applyBorder="1" applyAlignment="1">
      <alignment horizontal="left" vertical="center" wrapText="1" indent="1"/>
    </xf>
    <xf numFmtId="0" fontId="22" fillId="0" borderId="25" xfId="0" applyFont="1" applyBorder="1" applyAlignment="1">
      <alignment vertical="center" wrapText="1"/>
    </xf>
    <xf numFmtId="168" fontId="0" fillId="0" borderId="1" xfId="1" applyNumberFormat="1" applyFont="1" applyBorder="1"/>
    <xf numFmtId="168" fontId="0" fillId="0" borderId="1" xfId="1" applyNumberFormat="1" applyFont="1" applyFill="1" applyBorder="1"/>
    <xf numFmtId="0" fontId="24" fillId="0" borderId="25" xfId="0" applyFont="1" applyBorder="1" applyAlignment="1">
      <alignment vertical="center" wrapText="1"/>
    </xf>
    <xf numFmtId="0" fontId="24" fillId="0" borderId="1" xfId="7" applyFont="1" applyBorder="1" applyAlignment="1">
      <alignment vertical="center" wrapText="1"/>
    </xf>
    <xf numFmtId="0" fontId="14" fillId="0" borderId="24" xfId="0" applyFont="1" applyBorder="1" applyAlignment="1">
      <alignment horizontal="center"/>
    </xf>
    <xf numFmtId="0" fontId="9" fillId="0" borderId="17" xfId="0" applyFont="1" applyBorder="1" applyAlignment="1">
      <alignment horizontal="center" vertical="center" wrapText="1"/>
    </xf>
    <xf numFmtId="0" fontId="16" fillId="0" borderId="1" xfId="0" applyFont="1" applyBorder="1" applyAlignment="1">
      <alignment vertical="center" wrapText="1"/>
    </xf>
    <xf numFmtId="165" fontId="9" fillId="0" borderId="1" xfId="0" applyNumberFormat="1" applyFont="1" applyBorder="1" applyAlignment="1">
      <alignment horizontal="right"/>
    </xf>
    <xf numFmtId="165" fontId="9" fillId="5" borderId="1" xfId="0" applyNumberFormat="1" applyFont="1" applyFill="1" applyBorder="1" applyAlignment="1">
      <alignment horizontal="right"/>
    </xf>
    <xf numFmtId="165" fontId="9" fillId="5" borderId="17" xfId="0" applyNumberFormat="1" applyFont="1" applyFill="1" applyBorder="1" applyAlignment="1">
      <alignment horizontal="right"/>
    </xf>
    <xf numFmtId="0" fontId="8" fillId="0" borderId="1" xfId="0" applyFont="1" applyBorder="1" applyAlignment="1">
      <alignment horizontal="left" vertical="center" wrapText="1" indent="1"/>
    </xf>
    <xf numFmtId="0" fontId="3" fillId="0" borderId="1" xfId="0" applyFont="1" applyBorder="1" applyAlignment="1">
      <alignment vertical="center"/>
    </xf>
    <xf numFmtId="0" fontId="29" fillId="0" borderId="1" xfId="0" applyFont="1" applyBorder="1" applyAlignment="1" applyProtection="1">
      <alignment horizontal="left" vertical="center" indent="1"/>
      <protection locked="0"/>
    </xf>
    <xf numFmtId="0" fontId="30" fillId="0" borderId="1" xfId="0" applyFont="1" applyBorder="1" applyAlignment="1" applyProtection="1">
      <alignment horizontal="left" vertical="center" indent="3"/>
      <protection locked="0"/>
    </xf>
    <xf numFmtId="0" fontId="31" fillId="0" borderId="1" xfId="0" applyFont="1" applyBorder="1" applyAlignment="1" applyProtection="1">
      <alignment horizontal="left" vertical="center" indent="3"/>
      <protection locked="0"/>
    </xf>
    <xf numFmtId="0" fontId="31" fillId="0" borderId="1" xfId="0" applyFont="1" applyBorder="1" applyAlignment="1" applyProtection="1">
      <alignment vertical="top" wrapText="1"/>
      <protection locked="0"/>
    </xf>
    <xf numFmtId="0" fontId="3" fillId="0" borderId="1" xfId="0" applyFont="1" applyBorder="1"/>
    <xf numFmtId="165" fontId="9" fillId="0" borderId="0" xfId="0" applyNumberFormat="1" applyFont="1" applyAlignment="1">
      <alignment horizontal="right"/>
    </xf>
    <xf numFmtId="0" fontId="32" fillId="0" borderId="0" xfId="0" applyFont="1"/>
    <xf numFmtId="0" fontId="4" fillId="0" borderId="5" xfId="0" applyFont="1" applyBorder="1"/>
    <xf numFmtId="0" fontId="33" fillId="0" borderId="5" xfId="0" applyFont="1" applyBorder="1" applyAlignment="1">
      <alignment horizontal="center"/>
    </xf>
    <xf numFmtId="0" fontId="34" fillId="0" borderId="5" xfId="0" applyFont="1" applyBorder="1" applyAlignment="1">
      <alignment horizontal="center"/>
    </xf>
    <xf numFmtId="0" fontId="4" fillId="0" borderId="32" xfId="0" applyFont="1" applyBorder="1" applyAlignment="1">
      <alignment vertical="center" wrapText="1"/>
    </xf>
    <xf numFmtId="0" fontId="33" fillId="0" borderId="11" xfId="0" applyFont="1" applyBorder="1" applyAlignment="1">
      <alignment vertical="center" wrapText="1"/>
    </xf>
    <xf numFmtId="0" fontId="5" fillId="0" borderId="10" xfId="0" applyFont="1" applyBorder="1" applyAlignment="1">
      <alignment horizontal="center" vertical="center" wrapText="1"/>
    </xf>
    <xf numFmtId="0" fontId="35" fillId="0" borderId="13" xfId="0" applyFont="1" applyBorder="1" applyAlignment="1">
      <alignment horizontal="center" vertical="center" wrapText="1"/>
    </xf>
    <xf numFmtId="0" fontId="4" fillId="0" borderId="1" xfId="0" applyFont="1" applyBorder="1" applyAlignment="1">
      <alignment vertical="center" wrapText="1"/>
    </xf>
    <xf numFmtId="3" fontId="36" fillId="5" borderId="1" xfId="0" applyNumberFormat="1" applyFont="1" applyFill="1" applyBorder="1" applyAlignment="1">
      <alignment vertical="center" wrapText="1"/>
    </xf>
    <xf numFmtId="3" fontId="36" fillId="5" borderId="18" xfId="0" applyNumberFormat="1" applyFont="1" applyFill="1" applyBorder="1" applyAlignment="1">
      <alignment vertical="center" wrapText="1"/>
    </xf>
    <xf numFmtId="14" fontId="8" fillId="2" borderId="1" xfId="8" quotePrefix="1" applyNumberFormat="1" applyFont="1" applyFill="1" applyBorder="1" applyAlignment="1" applyProtection="1">
      <alignment horizontal="left" vertical="center" wrapText="1" indent="2"/>
      <protection locked="0"/>
    </xf>
    <xf numFmtId="3" fontId="36" fillId="0" borderId="1" xfId="0" applyNumberFormat="1" applyFont="1" applyBorder="1" applyAlignment="1">
      <alignment vertical="center" wrapText="1"/>
    </xf>
    <xf numFmtId="3" fontId="36" fillId="0" borderId="6" xfId="0" applyNumberFormat="1" applyFont="1" applyBorder="1" applyAlignment="1">
      <alignment vertical="center" wrapText="1"/>
    </xf>
    <xf numFmtId="3" fontId="36" fillId="0" borderId="18" xfId="0" applyNumberFormat="1" applyFont="1" applyBorder="1" applyAlignment="1">
      <alignment vertical="center" wrapText="1"/>
    </xf>
    <xf numFmtId="14" fontId="8" fillId="2" borderId="1" xfId="8" quotePrefix="1" applyNumberFormat="1" applyFont="1" applyFill="1" applyBorder="1" applyAlignment="1" applyProtection="1">
      <alignment horizontal="left" vertical="center" wrapText="1" indent="3"/>
      <protection locked="0"/>
    </xf>
    <xf numFmtId="0" fontId="4" fillId="0" borderId="1" xfId="0" applyFont="1" applyBorder="1" applyAlignment="1">
      <alignment horizontal="left" vertical="center" wrapText="1" indent="2"/>
    </xf>
    <xf numFmtId="0" fontId="35" fillId="0" borderId="21" xfId="0" applyFont="1" applyBorder="1" applyAlignment="1">
      <alignment horizontal="center" vertical="center" wrapText="1"/>
    </xf>
    <xf numFmtId="0" fontId="33" fillId="0" borderId="22" xfId="0" applyFont="1" applyBorder="1" applyAlignment="1">
      <alignment vertical="center" wrapText="1"/>
    </xf>
    <xf numFmtId="3" fontId="36" fillId="5" borderId="22" xfId="0" applyNumberFormat="1" applyFont="1" applyFill="1" applyBorder="1" applyAlignment="1">
      <alignment vertical="center" wrapText="1"/>
    </xf>
    <xf numFmtId="3" fontId="36" fillId="5" borderId="33" xfId="0" applyNumberFormat="1" applyFont="1" applyFill="1" applyBorder="1" applyAlignment="1">
      <alignment vertical="center" wrapText="1"/>
    </xf>
    <xf numFmtId="3" fontId="20" fillId="0" borderId="0" xfId="0" applyNumberFormat="1" applyFont="1"/>
    <xf numFmtId="3" fontId="4" fillId="0" borderId="0" xfId="0" applyNumberFormat="1" applyFont="1"/>
    <xf numFmtId="0" fontId="4" fillId="0" borderId="0" xfId="0" applyFont="1" applyAlignment="1">
      <alignment vertical="top" wrapText="1"/>
    </xf>
    <xf numFmtId="0" fontId="2" fillId="0" borderId="0" xfId="0" applyFont="1"/>
    <xf numFmtId="0" fontId="9" fillId="0" borderId="0" xfId="0" applyFont="1" applyAlignment="1">
      <alignment horizontal="left" wrapText="1"/>
    </xf>
    <xf numFmtId="0" fontId="9" fillId="0" borderId="9" xfId="0" applyFont="1" applyBorder="1"/>
    <xf numFmtId="0" fontId="14" fillId="0" borderId="34" xfId="0" applyFont="1" applyBorder="1" applyAlignment="1">
      <alignment horizontal="center" wrapText="1"/>
    </xf>
    <xf numFmtId="0" fontId="9" fillId="0" borderId="13" xfId="0" applyFont="1" applyBorder="1" applyAlignment="1">
      <alignment vertical="center"/>
    </xf>
    <xf numFmtId="0" fontId="38" fillId="0" borderId="6" xfId="0" applyFont="1" applyBorder="1" applyAlignment="1">
      <alignment wrapText="1"/>
    </xf>
    <xf numFmtId="0" fontId="4" fillId="0" borderId="17" xfId="0" applyFont="1" applyBorder="1"/>
    <xf numFmtId="0" fontId="14" fillId="0" borderId="6" xfId="0" applyFont="1" applyBorder="1" applyAlignment="1">
      <alignment horizontal="center" vertical="center" wrapText="1"/>
    </xf>
    <xf numFmtId="0" fontId="14" fillId="0" borderId="17" xfId="0" applyFont="1" applyBorder="1" applyAlignment="1">
      <alignment horizontal="center" vertical="center" wrapText="1"/>
    </xf>
    <xf numFmtId="0" fontId="9" fillId="0" borderId="6" xfId="0" applyFont="1" applyBorder="1" applyAlignment="1">
      <alignment wrapText="1"/>
    </xf>
    <xf numFmtId="0" fontId="9" fillId="0" borderId="17" xfId="0" applyFont="1" applyBorder="1" applyAlignment="1">
      <alignment wrapText="1"/>
    </xf>
    <xf numFmtId="0" fontId="9" fillId="0" borderId="6" xfId="0" applyFont="1" applyBorder="1" applyAlignment="1">
      <alignment vertical="top" wrapText="1"/>
    </xf>
    <xf numFmtId="0" fontId="9" fillId="0" borderId="18" xfId="0" applyFont="1" applyBorder="1" applyAlignment="1">
      <alignment wrapText="1"/>
    </xf>
    <xf numFmtId="0" fontId="0" fillId="0" borderId="0" xfId="0" applyAlignment="1">
      <alignment wrapText="1"/>
    </xf>
    <xf numFmtId="10" fontId="4" fillId="0" borderId="18" xfId="2" applyNumberFormat="1" applyFont="1" applyBorder="1" applyAlignment="1">
      <alignment horizontal="center"/>
    </xf>
    <xf numFmtId="0" fontId="4" fillId="0" borderId="18" xfId="0" applyFont="1" applyBorder="1"/>
    <xf numFmtId="167" fontId="2" fillId="0" borderId="0" xfId="1" applyNumberFormat="1" applyFont="1"/>
    <xf numFmtId="10" fontId="4" fillId="0" borderId="17" xfId="2" applyNumberFormat="1" applyFont="1" applyBorder="1"/>
    <xf numFmtId="0" fontId="9" fillId="0" borderId="19" xfId="0" applyFont="1" applyBorder="1" applyAlignment="1">
      <alignment vertical="center"/>
    </xf>
    <xf numFmtId="0" fontId="38" fillId="0" borderId="3" xfId="0" applyFont="1" applyBorder="1" applyAlignment="1">
      <alignment wrapText="1"/>
    </xf>
    <xf numFmtId="10" fontId="4" fillId="0" borderId="20" xfId="2" applyNumberFormat="1" applyFont="1" applyBorder="1"/>
    <xf numFmtId="0" fontId="9" fillId="0" borderId="19" xfId="0" applyFont="1" applyBorder="1" applyAlignment="1">
      <alignment horizontal="right" vertical="center"/>
    </xf>
    <xf numFmtId="0" fontId="9" fillId="0" borderId="21" xfId="0" applyFont="1" applyBorder="1"/>
    <xf numFmtId="0" fontId="38" fillId="0" borderId="35" xfId="0" applyFont="1" applyBorder="1" applyAlignment="1">
      <alignment wrapText="1"/>
    </xf>
    <xf numFmtId="0" fontId="4" fillId="0" borderId="23" xfId="0" applyFont="1" applyBorder="1"/>
    <xf numFmtId="0" fontId="39" fillId="0" borderId="0" xfId="5" applyFont="1"/>
    <xf numFmtId="0" fontId="9" fillId="0" borderId="5" xfId="5" applyFont="1" applyBorder="1"/>
    <xf numFmtId="0" fontId="16" fillId="0" borderId="5" xfId="5" applyFont="1" applyBorder="1" applyAlignment="1">
      <alignment horizontal="left" vertical="center"/>
    </xf>
    <xf numFmtId="0" fontId="9" fillId="0" borderId="0" xfId="5" applyFont="1" applyAlignment="1">
      <alignment horizontal="left"/>
    </xf>
    <xf numFmtId="0" fontId="34" fillId="0" borderId="0" xfId="5" applyFont="1" applyAlignment="1">
      <alignment horizontal="right"/>
    </xf>
    <xf numFmtId="0" fontId="8" fillId="0" borderId="9" xfId="5" applyFont="1" applyBorder="1" applyAlignment="1">
      <alignment vertical="center"/>
    </xf>
    <xf numFmtId="0" fontId="8" fillId="0" borderId="10" xfId="5" applyFont="1" applyBorder="1" applyAlignment="1">
      <alignment vertical="center"/>
    </xf>
    <xf numFmtId="0" fontId="16" fillId="0" borderId="10" xfId="5" applyFont="1" applyBorder="1" applyAlignment="1">
      <alignment horizontal="center" vertical="center"/>
    </xf>
    <xf numFmtId="0" fontId="16" fillId="0" borderId="24" xfId="5" applyFont="1" applyBorder="1" applyAlignment="1">
      <alignment horizontal="center" vertical="center"/>
    </xf>
    <xf numFmtId="0" fontId="20" fillId="0" borderId="0" xfId="5" applyFont="1" applyAlignment="1">
      <alignment vertical="center"/>
    </xf>
    <xf numFmtId="0" fontId="8" fillId="0" borderId="0" xfId="5" applyFont="1" applyAlignment="1">
      <alignment vertical="center"/>
    </xf>
    <xf numFmtId="0" fontId="0" fillId="0" borderId="13" xfId="0" applyBorder="1"/>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43" fontId="4" fillId="0" borderId="1" xfId="1" applyFont="1" applyFill="1" applyBorder="1" applyAlignment="1">
      <alignment vertical="center" wrapText="1"/>
    </xf>
    <xf numFmtId="43" fontId="2" fillId="0" borderId="0" xfId="0" applyNumberFormat="1" applyFont="1"/>
    <xf numFmtId="43" fontId="4" fillId="0" borderId="1" xfId="1" applyFont="1" applyBorder="1" applyAlignment="1">
      <alignment vertical="center"/>
    </xf>
    <xf numFmtId="0" fontId="25" fillId="2" borderId="25" xfId="0" applyFont="1" applyFill="1" applyBorder="1" applyAlignment="1">
      <alignment vertical="top" wrapText="1"/>
    </xf>
    <xf numFmtId="0" fontId="0" fillId="0" borderId="21" xfId="0" applyBorder="1"/>
    <xf numFmtId="0" fontId="33" fillId="5" borderId="36" xfId="0" applyFont="1" applyFill="1" applyBorder="1" applyAlignment="1">
      <alignment vertical="center" wrapText="1"/>
    </xf>
    <xf numFmtId="0" fontId="7" fillId="0" borderId="0" xfId="0" applyFont="1" applyAlignment="1">
      <alignment vertical="center"/>
    </xf>
    <xf numFmtId="0" fontId="4" fillId="0" borderId="0" xfId="0" applyFont="1" applyAlignment="1">
      <alignment vertical="center"/>
    </xf>
    <xf numFmtId="0" fontId="16" fillId="0" borderId="0" xfId="5" applyFont="1" applyAlignment="1">
      <alignment horizontal="center" vertical="center" wrapText="1"/>
    </xf>
    <xf numFmtId="0" fontId="0" fillId="0" borderId="9" xfId="0" applyBorder="1" applyAlignment="1">
      <alignment horizontal="center" vertical="center"/>
    </xf>
    <xf numFmtId="0" fontId="33" fillId="5" borderId="37" xfId="0" applyFont="1" applyFill="1" applyBorder="1" applyAlignment="1">
      <alignment wrapText="1"/>
    </xf>
    <xf numFmtId="165" fontId="0" fillId="5" borderId="24" xfId="0" applyNumberFormat="1" applyFill="1" applyBorder="1" applyAlignment="1">
      <alignment horizontal="center" vertical="center"/>
    </xf>
    <xf numFmtId="0" fontId="4" fillId="0" borderId="13" xfId="0" applyFont="1" applyBorder="1" applyAlignment="1">
      <alignment horizontal="center" vertical="center"/>
    </xf>
    <xf numFmtId="0" fontId="4" fillId="0" borderId="7" xfId="0" applyFont="1" applyBorder="1"/>
    <xf numFmtId="165" fontId="0" fillId="0" borderId="17" xfId="0" quotePrefix="1" applyNumberFormat="1" applyBorder="1"/>
    <xf numFmtId="0" fontId="4" fillId="0" borderId="13" xfId="0" applyFont="1" applyBorder="1" applyAlignment="1">
      <alignment horizontal="center" vertical="center" wrapText="1"/>
    </xf>
    <xf numFmtId="0" fontId="4" fillId="0" borderId="7" xfId="0" applyFont="1" applyBorder="1" applyAlignment="1">
      <alignment vertical="center" wrapText="1"/>
    </xf>
    <xf numFmtId="165" fontId="0" fillId="0" borderId="17" xfId="0" applyNumberFormat="1" applyBorder="1" applyAlignment="1">
      <alignment wrapText="1"/>
    </xf>
    <xf numFmtId="0" fontId="33" fillId="5" borderId="7" xfId="0" applyFont="1" applyFill="1" applyBorder="1" applyAlignment="1">
      <alignment wrapText="1"/>
    </xf>
    <xf numFmtId="165" fontId="0" fillId="5" borderId="17" xfId="0" applyNumberFormat="1" applyFill="1" applyBorder="1" applyAlignment="1">
      <alignment horizontal="center" vertical="center" wrapText="1"/>
    </xf>
    <xf numFmtId="0" fontId="4" fillId="0" borderId="7" xfId="0" applyFont="1" applyBorder="1" applyAlignment="1">
      <alignment vertical="center"/>
    </xf>
    <xf numFmtId="165" fontId="0" fillId="0" borderId="17" xfId="0" applyNumberFormat="1" applyBorder="1"/>
    <xf numFmtId="0" fontId="4" fillId="0" borderId="7" xfId="0" applyFont="1" applyBorder="1" applyAlignment="1">
      <alignment wrapText="1"/>
    </xf>
    <xf numFmtId="0" fontId="4" fillId="0" borderId="21" xfId="0" applyFont="1" applyBorder="1" applyAlignment="1">
      <alignment horizontal="center" vertical="center" wrapText="1"/>
    </xf>
    <xf numFmtId="0" fontId="33" fillId="5" borderId="38" xfId="0" applyFont="1" applyFill="1" applyBorder="1" applyAlignment="1">
      <alignment wrapText="1"/>
    </xf>
    <xf numFmtId="165" fontId="0" fillId="5" borderId="23" xfId="0" applyNumberFormat="1" applyFill="1" applyBorder="1" applyAlignment="1">
      <alignment horizontal="center" vertical="center" wrapText="1"/>
    </xf>
    <xf numFmtId="0" fontId="40" fillId="0" borderId="8" xfId="0" applyFont="1" applyBorder="1" applyAlignment="1">
      <alignment horizontal="left" vertical="center" wrapText="1"/>
    </xf>
    <xf numFmtId="0" fontId="20" fillId="0" borderId="0" xfId="0" applyFont="1"/>
    <xf numFmtId="0" fontId="33" fillId="0" borderId="0" xfId="0" applyFont="1" applyAlignment="1">
      <alignment horizontal="center"/>
    </xf>
    <xf numFmtId="0" fontId="8" fillId="0" borderId="9" xfId="9" applyFont="1" applyBorder="1" applyAlignment="1" applyProtection="1">
      <alignment horizontal="center" vertical="center"/>
      <protection locked="0"/>
    </xf>
    <xf numFmtId="0" fontId="16" fillId="2" borderId="41" xfId="9" applyFont="1" applyFill="1" applyBorder="1" applyAlignment="1" applyProtection="1">
      <alignment horizontal="center" vertical="center" wrapText="1"/>
      <protection locked="0"/>
    </xf>
    <xf numFmtId="167" fontId="8" fillId="2" borderId="24" xfId="10" applyNumberFormat="1" applyFont="1" applyFill="1" applyBorder="1" applyAlignment="1" applyProtection="1">
      <alignment horizontal="center" vertical="center"/>
      <protection locked="0"/>
    </xf>
    <xf numFmtId="0" fontId="8" fillId="0" borderId="13" xfId="9" applyFont="1" applyBorder="1" applyAlignment="1" applyProtection="1">
      <alignment horizontal="center" vertical="center"/>
      <protection locked="0"/>
    </xf>
    <xf numFmtId="0" fontId="33" fillId="5" borderId="1" xfId="0" applyFont="1" applyFill="1" applyBorder="1" applyAlignment="1">
      <alignment horizontal="left" vertical="top" wrapText="1"/>
    </xf>
    <xf numFmtId="165" fontId="8" fillId="5" borderId="17" xfId="10" applyNumberFormat="1" applyFont="1" applyFill="1" applyBorder="1" applyAlignment="1" applyProtection="1">
      <alignment vertical="top"/>
    </xf>
    <xf numFmtId="0" fontId="8" fillId="2" borderId="11" xfId="11" applyFont="1" applyFill="1" applyBorder="1" applyAlignment="1" applyProtection="1">
      <alignment vertical="center" wrapText="1"/>
      <protection locked="0"/>
    </xf>
    <xf numFmtId="165" fontId="8" fillId="2" borderId="17" xfId="10" applyNumberFormat="1" applyFont="1" applyFill="1" applyBorder="1" applyAlignment="1" applyProtection="1">
      <alignment vertical="top"/>
      <protection locked="0"/>
    </xf>
    <xf numFmtId="0" fontId="8" fillId="2" borderId="1" xfId="11" applyFont="1" applyFill="1" applyBorder="1" applyAlignment="1" applyProtection="1">
      <alignment vertical="center" wrapText="1"/>
      <protection locked="0"/>
    </xf>
    <xf numFmtId="0" fontId="8" fillId="2" borderId="2" xfId="11" applyFont="1" applyFill="1" applyBorder="1" applyAlignment="1" applyProtection="1">
      <alignment vertical="center" wrapText="1"/>
      <protection locked="0"/>
    </xf>
    <xf numFmtId="165" fontId="8" fillId="5" borderId="17" xfId="10" applyNumberFormat="1" applyFont="1" applyFill="1" applyBorder="1" applyAlignment="1" applyProtection="1">
      <alignment vertical="top" wrapText="1"/>
    </xf>
    <xf numFmtId="0" fontId="8" fillId="2" borderId="11" xfId="11" applyFont="1" applyFill="1" applyBorder="1" applyAlignment="1" applyProtection="1">
      <alignment horizontal="left" vertical="center" wrapText="1"/>
      <protection locked="0"/>
    </xf>
    <xf numFmtId="165" fontId="8" fillId="2" borderId="17"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protection locked="0"/>
    </xf>
    <xf numFmtId="0" fontId="8" fillId="2" borderId="1" xfId="9" applyFont="1" applyFill="1" applyBorder="1" applyAlignment="1" applyProtection="1">
      <alignment horizontal="left" vertical="center" wrapText="1"/>
      <protection locked="0"/>
    </xf>
    <xf numFmtId="0" fontId="8" fillId="0" borderId="1" xfId="11" applyFont="1" applyBorder="1" applyAlignment="1" applyProtection="1">
      <alignment horizontal="left" vertical="center" wrapText="1"/>
      <protection locked="0"/>
    </xf>
    <xf numFmtId="0" fontId="8" fillId="0" borderId="0" xfId="11" applyFont="1" applyAlignment="1" applyProtection="1">
      <alignment vertical="top" wrapText="1"/>
      <protection locked="0"/>
    </xf>
    <xf numFmtId="0" fontId="8" fillId="0" borderId="1" xfId="11" applyFont="1" applyBorder="1" applyAlignment="1" applyProtection="1">
      <alignment wrapText="1"/>
      <protection locked="0"/>
    </xf>
    <xf numFmtId="1" fontId="16" fillId="5" borderId="1" xfId="10" applyNumberFormat="1" applyFont="1" applyFill="1" applyBorder="1" applyAlignment="1" applyProtection="1">
      <alignment horizontal="left" vertical="top" wrapText="1"/>
    </xf>
    <xf numFmtId="167" fontId="0" fillId="0" borderId="0" xfId="1" applyNumberFormat="1" applyFont="1" applyAlignment="1">
      <alignment wrapText="1"/>
    </xf>
    <xf numFmtId="0" fontId="8" fillId="0" borderId="13" xfId="9" applyFont="1" applyBorder="1" applyAlignment="1" applyProtection="1">
      <alignment horizontal="center" vertical="center" wrapText="1"/>
      <protection locked="0"/>
    </xf>
    <xf numFmtId="0" fontId="16" fillId="2" borderId="1" xfId="11" applyFont="1" applyFill="1" applyBorder="1" applyAlignment="1" applyProtection="1">
      <alignment vertical="center" wrapText="1"/>
      <protection locked="0"/>
    </xf>
    <xf numFmtId="165" fontId="8" fillId="5" borderId="17" xfId="10" applyNumberFormat="1" applyFont="1" applyFill="1" applyBorder="1" applyAlignment="1" applyProtection="1">
      <alignment vertical="top" wrapText="1"/>
      <protection locked="0"/>
    </xf>
    <xf numFmtId="0" fontId="8" fillId="2" borderId="1" xfId="11" applyFont="1" applyFill="1" applyBorder="1" applyAlignment="1" applyProtection="1">
      <alignment horizontal="left" vertical="center" wrapText="1" indent="3"/>
      <protection locked="0"/>
    </xf>
    <xf numFmtId="0" fontId="16" fillId="5" borderId="1" xfId="11" applyFont="1" applyFill="1" applyBorder="1" applyAlignment="1" applyProtection="1">
      <alignment vertical="center" wrapText="1"/>
      <protection locked="0"/>
    </xf>
    <xf numFmtId="0" fontId="16" fillId="5" borderId="22" xfId="11" applyFont="1" applyFill="1" applyBorder="1" applyAlignment="1" applyProtection="1">
      <alignment vertical="center" wrapText="1"/>
      <protection locked="0"/>
    </xf>
    <xf numFmtId="165" fontId="8" fillId="5" borderId="23" xfId="10" applyNumberFormat="1" applyFont="1" applyFill="1" applyBorder="1" applyAlignment="1" applyProtection="1">
      <alignment vertical="top" wrapText="1"/>
    </xf>
    <xf numFmtId="0" fontId="41" fillId="0" borderId="0" xfId="0" applyFont="1" applyAlignment="1">
      <alignment horizontal="right"/>
    </xf>
    <xf numFmtId="167" fontId="41" fillId="0" borderId="0" xfId="1" applyNumberFormat="1" applyFont="1"/>
    <xf numFmtId="38" fontId="4" fillId="0" borderId="0" xfId="0" applyNumberFormat="1" applyFont="1"/>
    <xf numFmtId="0" fontId="33" fillId="0" borderId="0" xfId="12" applyFont="1" applyAlignment="1" applyProtection="1">
      <alignment horizontal="left" vertical="center"/>
      <protection locked="0"/>
    </xf>
    <xf numFmtId="0" fontId="33" fillId="5" borderId="10"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4" fillId="0" borderId="0" xfId="0" applyFont="1" applyAlignment="1">
      <alignment horizontal="center" vertical="center"/>
    </xf>
    <xf numFmtId="0" fontId="33" fillId="5" borderId="13"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33" fillId="5" borderId="17" xfId="0" applyFont="1" applyFill="1" applyBorder="1" applyAlignment="1">
      <alignment horizontal="left" vertical="center" wrapText="1"/>
    </xf>
    <xf numFmtId="0" fontId="4" fillId="0" borderId="0" xfId="0" applyFont="1" applyAlignment="1">
      <alignment horizontal="left" vertical="center"/>
    </xf>
    <xf numFmtId="0" fontId="4" fillId="0" borderId="13" xfId="0" applyFont="1" applyBorder="1" applyAlignment="1">
      <alignment horizontal="right" vertical="center" wrapText="1"/>
    </xf>
    <xf numFmtId="0" fontId="4" fillId="0" borderId="1" xfId="0" applyFont="1" applyBorder="1" applyAlignment="1">
      <alignment horizontal="left" vertical="center" wrapText="1"/>
    </xf>
    <xf numFmtId="10" fontId="8" fillId="0" borderId="1" xfId="2" applyNumberFormat="1" applyFont="1" applyFill="1" applyBorder="1" applyAlignment="1">
      <alignment horizontal="left" vertical="center" wrapText="1"/>
    </xf>
    <xf numFmtId="167" fontId="4" fillId="0" borderId="17" xfId="1" applyNumberFormat="1" applyFont="1" applyBorder="1" applyAlignment="1">
      <alignment horizontal="right" vertical="center" wrapText="1"/>
    </xf>
    <xf numFmtId="10" fontId="33" fillId="5" borderId="1" xfId="0" applyNumberFormat="1" applyFont="1" applyFill="1" applyBorder="1" applyAlignment="1">
      <alignment horizontal="left" vertical="center" wrapText="1"/>
    </xf>
    <xf numFmtId="0" fontId="13" fillId="0" borderId="13" xfId="0" applyFont="1" applyBorder="1" applyAlignment="1">
      <alignment horizontal="right" vertical="center" wrapText="1"/>
    </xf>
    <xf numFmtId="0" fontId="13" fillId="0" borderId="1" xfId="0" applyFont="1" applyBorder="1" applyAlignment="1">
      <alignment horizontal="left" vertical="center" wrapText="1"/>
    </xf>
    <xf numFmtId="10" fontId="13" fillId="0" borderId="1" xfId="2" applyNumberFormat="1" applyFont="1" applyFill="1" applyBorder="1" applyAlignment="1">
      <alignment horizontal="left" vertical="center" wrapText="1"/>
    </xf>
    <xf numFmtId="167" fontId="13" fillId="0" borderId="17" xfId="1" applyNumberFormat="1" applyFont="1" applyBorder="1" applyAlignment="1">
      <alignment horizontal="right" vertical="center" wrapText="1"/>
    </xf>
    <xf numFmtId="0" fontId="13" fillId="0" borderId="0" xfId="0" applyFont="1" applyAlignment="1">
      <alignment horizontal="left" vertical="center"/>
    </xf>
    <xf numFmtId="10" fontId="33" fillId="5" borderId="1" xfId="2" applyNumberFormat="1" applyFont="1" applyFill="1" applyBorder="1" applyAlignment="1">
      <alignment horizontal="left" vertical="center" wrapText="1"/>
    </xf>
    <xf numFmtId="49" fontId="13" fillId="0" borderId="13" xfId="0" applyNumberFormat="1" applyFont="1" applyBorder="1" applyAlignment="1">
      <alignment horizontal="right" vertical="center" wrapText="1"/>
    </xf>
    <xf numFmtId="10" fontId="33" fillId="5" borderId="1" xfId="0" applyNumberFormat="1" applyFont="1" applyFill="1" applyBorder="1" applyAlignment="1">
      <alignment horizontal="center" vertical="center" wrapText="1"/>
    </xf>
    <xf numFmtId="0" fontId="33" fillId="0" borderId="13" xfId="0" applyFont="1" applyBorder="1" applyAlignment="1">
      <alignment horizontal="left" vertical="center" wrapText="1"/>
    </xf>
    <xf numFmtId="49" fontId="42" fillId="0" borderId="21" xfId="13" applyNumberFormat="1" applyFont="1" applyBorder="1" applyAlignment="1" applyProtection="1">
      <alignment horizontal="left" vertical="center"/>
      <protection locked="0"/>
    </xf>
    <xf numFmtId="0" fontId="43" fillId="0" borderId="22" xfId="9" applyFont="1" applyBorder="1" applyAlignment="1" applyProtection="1">
      <alignment horizontal="left" vertical="center" wrapText="1"/>
      <protection locked="0"/>
    </xf>
    <xf numFmtId="10" fontId="43" fillId="0" borderId="22" xfId="2" applyNumberFormat="1" applyFont="1" applyFill="1" applyBorder="1" applyAlignment="1" applyProtection="1">
      <alignment horizontal="left" vertical="center"/>
    </xf>
    <xf numFmtId="167" fontId="8" fillId="0" borderId="23" xfId="1" applyNumberFormat="1" applyFont="1" applyFill="1" applyBorder="1" applyAlignment="1" applyProtection="1">
      <alignment horizontal="right" vertical="center"/>
    </xf>
    <xf numFmtId="0" fontId="8" fillId="0" borderId="0" xfId="5" applyFont="1"/>
    <xf numFmtId="14" fontId="4" fillId="0" borderId="0" xfId="0" applyNumberFormat="1" applyFont="1"/>
    <xf numFmtId="0" fontId="44" fillId="0" borderId="0" xfId="5" applyFont="1"/>
    <xf numFmtId="0" fontId="45" fillId="0" borderId="0" xfId="0" applyFont="1"/>
    <xf numFmtId="0" fontId="46" fillId="7" borderId="10" xfId="0" applyFont="1" applyFill="1" applyBorder="1" applyAlignment="1">
      <alignment horizontal="center" vertical="center"/>
    </xf>
    <xf numFmtId="0" fontId="46" fillId="7" borderId="24" xfId="0" applyFont="1" applyFill="1" applyBorder="1" applyAlignment="1">
      <alignment horizontal="center" vertical="center"/>
    </xf>
    <xf numFmtId="0" fontId="46" fillId="8" borderId="1" xfId="0" applyFont="1" applyFill="1" applyBorder="1" applyAlignment="1">
      <alignment horizontal="left" vertical="center"/>
    </xf>
    <xf numFmtId="170" fontId="46" fillId="8" borderId="17" xfId="1" applyNumberFormat="1" applyFont="1" applyFill="1" applyBorder="1" applyAlignment="1">
      <alignment horizontal="left" vertical="center"/>
    </xf>
    <xf numFmtId="49" fontId="48" fillId="0" borderId="1" xfId="0" applyNumberFormat="1" applyFont="1" applyBorder="1" applyAlignment="1">
      <alignment horizontal="left" vertical="center"/>
    </xf>
    <xf numFmtId="170" fontId="48" fillId="0" borderId="17" xfId="1" applyNumberFormat="1" applyFont="1" applyFill="1" applyBorder="1" applyAlignment="1">
      <alignment horizontal="left" vertical="center"/>
    </xf>
    <xf numFmtId="0" fontId="48" fillId="0" borderId="1" xfId="0" applyFont="1" applyBorder="1" applyAlignment="1">
      <alignment horizontal="left" vertical="center"/>
    </xf>
    <xf numFmtId="0" fontId="46" fillId="0" borderId="1" xfId="0" applyFont="1" applyBorder="1" applyAlignment="1">
      <alignment horizontal="left" vertical="center"/>
    </xf>
    <xf numFmtId="10" fontId="8" fillId="0" borderId="17" xfId="0" applyNumberFormat="1" applyFont="1" applyBorder="1" applyAlignment="1">
      <alignment horizontal="right" vertical="center" wrapText="1"/>
    </xf>
    <xf numFmtId="0" fontId="50" fillId="9" borderId="22" xfId="0" applyFont="1" applyFill="1" applyBorder="1" applyAlignment="1">
      <alignment horizontal="left" vertical="center"/>
    </xf>
    <xf numFmtId="10" fontId="44" fillId="10" borderId="23" xfId="0" applyNumberFormat="1" applyFont="1" applyFill="1" applyBorder="1" applyAlignment="1">
      <alignment horizontal="right" vertical="center" wrapText="1"/>
    </xf>
    <xf numFmtId="0" fontId="51" fillId="0" borderId="0" xfId="0" applyFont="1" applyAlignment="1">
      <alignment vertical="top" wrapText="1"/>
    </xf>
    <xf numFmtId="0" fontId="53" fillId="0" borderId="0" xfId="0" applyFont="1" applyAlignment="1">
      <alignment vertical="top"/>
    </xf>
    <xf numFmtId="0" fontId="53" fillId="0" borderId="0" xfId="0" applyFont="1" applyAlignment="1">
      <alignment vertical="top" wrapText="1"/>
    </xf>
    <xf numFmtId="0" fontId="0" fillId="0" borderId="5" xfId="0" applyBorder="1"/>
    <xf numFmtId="0" fontId="4" fillId="11" borderId="1" xfId="0" applyFont="1" applyFill="1" applyBorder="1" applyAlignment="1">
      <alignment horizontal="center" vertical="center" wrapText="1"/>
    </xf>
    <xf numFmtId="0" fontId="33" fillId="10" borderId="1" xfId="0" applyFont="1" applyFill="1" applyBorder="1" applyAlignment="1">
      <alignment vertical="center" wrapText="1"/>
    </xf>
    <xf numFmtId="170" fontId="33" fillId="10" borderId="1" xfId="1" applyNumberFormat="1" applyFont="1" applyFill="1" applyBorder="1" applyAlignment="1">
      <alignment vertical="center"/>
    </xf>
    <xf numFmtId="170" fontId="33" fillId="10" borderId="17" xfId="1" applyNumberFormat="1" applyFont="1" applyFill="1" applyBorder="1" applyAlignment="1">
      <alignment vertical="center"/>
    </xf>
    <xf numFmtId="0" fontId="48" fillId="8" borderId="1" xfId="0" applyFont="1" applyFill="1" applyBorder="1" applyAlignment="1">
      <alignment horizontal="left" vertical="center" wrapText="1" indent="3"/>
    </xf>
    <xf numFmtId="170" fontId="33" fillId="5" borderId="1" xfId="1" applyNumberFormat="1" applyFont="1" applyFill="1" applyBorder="1" applyAlignment="1">
      <alignment vertical="center"/>
    </xf>
    <xf numFmtId="0" fontId="54" fillId="8" borderId="1" xfId="0" applyFont="1" applyFill="1" applyBorder="1" applyAlignment="1">
      <alignment horizontal="left" vertical="center" wrapText="1" indent="5"/>
    </xf>
    <xf numFmtId="0" fontId="55" fillId="7" borderId="1" xfId="0" applyFont="1" applyFill="1" applyBorder="1" applyAlignment="1">
      <alignment horizontal="left" vertical="center" wrapText="1" indent="1"/>
    </xf>
    <xf numFmtId="170" fontId="55" fillId="7" borderId="1" xfId="1" applyNumberFormat="1" applyFont="1" applyFill="1" applyBorder="1" applyAlignment="1">
      <alignment vertical="center"/>
    </xf>
    <xf numFmtId="170" fontId="55" fillId="9" borderId="17" xfId="1" applyNumberFormat="1" applyFont="1" applyFill="1" applyBorder="1" applyAlignment="1">
      <alignment vertical="center"/>
    </xf>
    <xf numFmtId="170" fontId="56" fillId="8" borderId="1" xfId="1" applyNumberFormat="1" applyFont="1" applyFill="1" applyBorder="1" applyAlignment="1">
      <alignment vertical="center"/>
    </xf>
    <xf numFmtId="170" fontId="56" fillId="9" borderId="17" xfId="1" applyNumberFormat="1" applyFont="1" applyFill="1" applyBorder="1" applyAlignment="1">
      <alignment vertical="center"/>
    </xf>
    <xf numFmtId="0" fontId="54" fillId="8" borderId="22" xfId="0" applyFont="1" applyFill="1" applyBorder="1" applyAlignment="1">
      <alignment horizontal="left" vertical="center" wrapText="1" indent="5"/>
    </xf>
    <xf numFmtId="170" fontId="56" fillId="8" borderId="22" xfId="1" applyNumberFormat="1" applyFont="1" applyFill="1" applyBorder="1" applyAlignment="1">
      <alignment vertical="center"/>
    </xf>
    <xf numFmtId="170" fontId="56" fillId="9" borderId="23" xfId="1" applyNumberFormat="1" applyFont="1" applyFill="1" applyBorder="1" applyAlignment="1">
      <alignment vertical="center"/>
    </xf>
    <xf numFmtId="0" fontId="7" fillId="0" borderId="0" xfId="0" applyFont="1"/>
    <xf numFmtId="0" fontId="14" fillId="0" borderId="0" xfId="5" applyFont="1"/>
    <xf numFmtId="0" fontId="14" fillId="0" borderId="0" xfId="5" applyFont="1" applyAlignment="1">
      <alignment horizontal="center"/>
    </xf>
    <xf numFmtId="0" fontId="34" fillId="0" borderId="0" xfId="0" applyFont="1" applyAlignment="1" applyProtection="1">
      <alignment horizontal="right"/>
      <protection locked="0"/>
    </xf>
    <xf numFmtId="0" fontId="4" fillId="0" borderId="4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7" xfId="0" applyFont="1" applyBorder="1" applyAlignment="1">
      <alignment horizontal="center" vertical="center" wrapText="1"/>
    </xf>
    <xf numFmtId="43" fontId="57" fillId="0" borderId="48" xfId="1" applyFont="1" applyBorder="1" applyAlignment="1">
      <alignment horizontal="center" vertical="center"/>
    </xf>
    <xf numFmtId="169" fontId="7" fillId="0" borderId="49" xfId="0" applyNumberFormat="1" applyFont="1" applyBorder="1" applyAlignment="1">
      <alignment horizontal="center"/>
    </xf>
    <xf numFmtId="169" fontId="0" fillId="0" borderId="0" xfId="0" applyNumberFormat="1" applyAlignment="1">
      <alignment horizontal="center"/>
    </xf>
    <xf numFmtId="43" fontId="7" fillId="0" borderId="50" xfId="1" applyFont="1" applyBorder="1" applyAlignment="1">
      <alignment horizontal="center" vertical="center"/>
    </xf>
    <xf numFmtId="169" fontId="7" fillId="0" borderId="51" xfId="0" applyNumberFormat="1" applyFont="1" applyBorder="1" applyAlignment="1">
      <alignment horizontal="center"/>
    </xf>
    <xf numFmtId="169" fontId="58" fillId="0" borderId="51" xfId="0" applyNumberFormat="1" applyFont="1" applyBorder="1" applyAlignment="1">
      <alignment horizontal="center"/>
    </xf>
    <xf numFmtId="169" fontId="59" fillId="0" borderId="0" xfId="0" applyNumberFormat="1" applyFont="1" applyAlignment="1">
      <alignment horizontal="center"/>
    </xf>
    <xf numFmtId="43" fontId="12" fillId="0" borderId="50" xfId="1" applyFont="1" applyBorder="1" applyAlignment="1">
      <alignment horizontal="center" vertical="center"/>
    </xf>
    <xf numFmtId="43" fontId="57" fillId="0" borderId="50" xfId="1" applyFont="1" applyBorder="1" applyAlignment="1">
      <alignment horizontal="center" vertical="center"/>
    </xf>
    <xf numFmtId="43" fontId="58" fillId="0" borderId="50" xfId="1" applyFont="1" applyBorder="1" applyAlignment="1">
      <alignment horizontal="center" vertical="center"/>
    </xf>
    <xf numFmtId="0" fontId="24" fillId="2" borderId="26" xfId="0" applyFont="1" applyFill="1" applyBorder="1" applyAlignment="1">
      <alignment vertical="top" wrapText="1"/>
    </xf>
    <xf numFmtId="169" fontId="34" fillId="0" borderId="51" xfId="0" applyNumberFormat="1" applyFont="1" applyBorder="1" applyAlignment="1">
      <alignment horizontal="center"/>
    </xf>
    <xf numFmtId="43" fontId="7" fillId="0" borderId="52" xfId="1" applyFont="1" applyBorder="1" applyAlignment="1">
      <alignment horizontal="center" vertical="center"/>
    </xf>
    <xf numFmtId="169" fontId="7" fillId="0" borderId="53" xfId="0" applyNumberFormat="1" applyFont="1" applyBorder="1" applyAlignment="1">
      <alignment horizontal="center"/>
    </xf>
    <xf numFmtId="169" fontId="57" fillId="0" borderId="54" xfId="0" applyNumberFormat="1" applyFont="1" applyBorder="1" applyAlignment="1">
      <alignment horizontal="center"/>
    </xf>
    <xf numFmtId="169" fontId="3" fillId="0" borderId="0" xfId="0" applyNumberFormat="1" applyFont="1" applyAlignment="1">
      <alignment horizontal="center"/>
    </xf>
    <xf numFmtId="43" fontId="57" fillId="0" borderId="55" xfId="1" applyFont="1" applyBorder="1" applyAlignment="1">
      <alignment horizontal="center" vertical="center"/>
    </xf>
    <xf numFmtId="43" fontId="57" fillId="0" borderId="52" xfId="1" applyFont="1" applyBorder="1" applyAlignment="1">
      <alignment horizontal="center" vertical="center"/>
    </xf>
    <xf numFmtId="43" fontId="58" fillId="0" borderId="52" xfId="1" applyFont="1" applyBorder="1" applyAlignment="1">
      <alignment vertical="center"/>
    </xf>
    <xf numFmtId="169" fontId="7" fillId="0" borderId="57" xfId="0" applyNumberFormat="1" applyFont="1" applyBorder="1" applyAlignment="1">
      <alignment horizontal="center"/>
    </xf>
    <xf numFmtId="43" fontId="57" fillId="0" borderId="58" xfId="1" applyFont="1" applyBorder="1" applyAlignment="1">
      <alignment horizontal="center" vertical="center"/>
    </xf>
    <xf numFmtId="0" fontId="0" fillId="0" borderId="2" xfId="0" applyBorder="1" applyAlignment="1">
      <alignment horizontal="center"/>
    </xf>
    <xf numFmtId="0" fontId="23" fillId="0" borderId="2" xfId="7" applyFont="1" applyBorder="1" applyAlignment="1">
      <alignment horizontal="left" vertical="center" wrapText="1" indent="1"/>
    </xf>
    <xf numFmtId="0" fontId="23" fillId="2" borderId="1" xfId="0" applyFont="1" applyFill="1" applyBorder="1" applyAlignment="1">
      <alignment horizontal="left" vertical="center" wrapText="1" indent="1"/>
    </xf>
    <xf numFmtId="169" fontId="7" fillId="0" borderId="1" xfId="0" applyNumberFormat="1" applyFont="1" applyBorder="1" applyAlignment="1">
      <alignment horizontal="center"/>
    </xf>
    <xf numFmtId="43" fontId="57" fillId="0" borderId="1" xfId="1" applyFont="1" applyBorder="1" applyAlignment="1">
      <alignment horizontal="center"/>
    </xf>
    <xf numFmtId="0" fontId="23" fillId="0" borderId="1" xfId="0" applyFont="1" applyBorder="1" applyAlignment="1">
      <alignment horizontal="left" vertical="center" wrapText="1" indent="1"/>
    </xf>
    <xf numFmtId="43" fontId="7" fillId="0" borderId="1" xfId="1" applyFont="1" applyBorder="1" applyAlignment="1">
      <alignment horizontal="center"/>
    </xf>
    <xf numFmtId="43" fontId="7" fillId="0" borderId="1" xfId="1" applyFont="1" applyFill="1" applyBorder="1" applyAlignment="1">
      <alignment horizontal="center"/>
    </xf>
    <xf numFmtId="43" fontId="57" fillId="0" borderId="1" xfId="1" applyFont="1" applyBorder="1" applyAlignment="1">
      <alignment horizontal="center" vertical="center"/>
    </xf>
    <xf numFmtId="43" fontId="7" fillId="0" borderId="1" xfId="1" applyFont="1" applyBorder="1" applyAlignment="1">
      <alignment horizontal="center" vertical="center"/>
    </xf>
    <xf numFmtId="0" fontId="25" fillId="2" borderId="1" xfId="0" applyFont="1" applyFill="1" applyBorder="1" applyAlignment="1">
      <alignment horizontal="left" vertical="center" wrapText="1" indent="1"/>
    </xf>
    <xf numFmtId="0" fontId="25" fillId="0" borderId="1" xfId="0" applyFont="1" applyBorder="1" applyAlignment="1">
      <alignment horizontal="left" vertical="center" wrapText="1" indent="1"/>
    </xf>
    <xf numFmtId="0" fontId="33" fillId="0" borderId="0" xfId="0" applyFont="1" applyAlignment="1">
      <alignment horizontal="center" wrapText="1"/>
    </xf>
    <xf numFmtId="0" fontId="4" fillId="0" borderId="59" xfId="0" applyFont="1" applyBorder="1"/>
    <xf numFmtId="0" fontId="4" fillId="0" borderId="60" xfId="0" applyFont="1" applyBorder="1"/>
    <xf numFmtId="0" fontId="4" fillId="0" borderId="10" xfId="0" applyFont="1" applyBorder="1" applyAlignment="1">
      <alignment horizontal="center" vertical="center"/>
    </xf>
    <xf numFmtId="0" fontId="4" fillId="0" borderId="34" xfId="0" applyFont="1" applyBorder="1" applyAlignment="1">
      <alignment horizontal="center" vertical="center"/>
    </xf>
    <xf numFmtId="0" fontId="4" fillId="0" borderId="24" xfId="0" applyFont="1" applyBorder="1" applyAlignment="1">
      <alignment horizontal="center" vertical="center"/>
    </xf>
    <xf numFmtId="0" fontId="4" fillId="0" borderId="61" xfId="0" applyFont="1" applyBorder="1"/>
    <xf numFmtId="9" fontId="62" fillId="0" borderId="1" xfId="0" applyNumberFormat="1" applyFont="1" applyBorder="1" applyAlignment="1">
      <alignment horizontal="center" vertical="center"/>
    </xf>
    <xf numFmtId="0" fontId="4" fillId="0" borderId="13" xfId="0" applyFont="1" applyBorder="1" applyAlignment="1">
      <alignment vertical="center"/>
    </xf>
    <xf numFmtId="0" fontId="8" fillId="2" borderId="1" xfId="11" applyFont="1" applyFill="1" applyBorder="1" applyAlignment="1" applyProtection="1">
      <alignment horizontal="left" vertical="center"/>
      <protection locked="0"/>
    </xf>
    <xf numFmtId="165" fontId="4" fillId="0" borderId="1" xfId="0" applyNumberFormat="1" applyFont="1" applyBorder="1"/>
    <xf numFmtId="165" fontId="4" fillId="0" borderId="6" xfId="0" applyNumberFormat="1" applyFont="1" applyBorder="1"/>
    <xf numFmtId="169" fontId="4" fillId="0" borderId="17" xfId="0" applyNumberFormat="1" applyFont="1" applyBorder="1"/>
    <xf numFmtId="0" fontId="8" fillId="0" borderId="1" xfId="11" applyFont="1" applyBorder="1" applyAlignment="1" applyProtection="1">
      <alignment horizontal="left" vertical="center"/>
      <protection locked="0"/>
    </xf>
    <xf numFmtId="0" fontId="8" fillId="2" borderId="21" xfId="9" applyFont="1" applyFill="1" applyBorder="1" applyAlignment="1" applyProtection="1">
      <alignment horizontal="left" vertical="center"/>
      <protection locked="0"/>
    </xf>
    <xf numFmtId="0" fontId="16" fillId="2" borderId="22" xfId="14" applyFont="1" applyFill="1" applyBorder="1" applyAlignment="1" applyProtection="1">
      <alignment vertical="top" wrapText="1"/>
      <protection locked="0"/>
    </xf>
    <xf numFmtId="165" fontId="4" fillId="5" borderId="22" xfId="0" applyNumberFormat="1" applyFont="1" applyFill="1" applyBorder="1"/>
    <xf numFmtId="167" fontId="4" fillId="5" borderId="23" xfId="1" applyNumberFormat="1" applyFont="1" applyFill="1" applyBorder="1"/>
    <xf numFmtId="0" fontId="4" fillId="0" borderId="9" xfId="0" applyFont="1" applyBorder="1"/>
    <xf numFmtId="0" fontId="4" fillId="0" borderId="24" xfId="0" applyFont="1" applyBorder="1"/>
    <xf numFmtId="0" fontId="4" fillId="0" borderId="17" xfId="0" applyFont="1" applyBorder="1" applyAlignment="1">
      <alignment horizontal="center" vertical="center"/>
    </xf>
    <xf numFmtId="167" fontId="8" fillId="2" borderId="13" xfId="15" applyNumberFormat="1" applyFont="1" applyFill="1" applyBorder="1" applyAlignment="1" applyProtection="1">
      <alignment horizontal="center" vertical="center" wrapText="1"/>
      <protection locked="0"/>
    </xf>
    <xf numFmtId="167" fontId="8" fillId="2" borderId="1" xfId="15" applyNumberFormat="1" applyFont="1" applyFill="1" applyBorder="1" applyAlignment="1" applyProtection="1">
      <alignment horizontal="center" vertical="center" wrapText="1"/>
      <protection locked="0"/>
    </xf>
    <xf numFmtId="0" fontId="8" fillId="0" borderId="1" xfId="11" applyFont="1" applyBorder="1" applyAlignment="1" applyProtection="1">
      <alignment horizontal="center" vertical="center" wrapText="1"/>
      <protection locked="0"/>
    </xf>
    <xf numFmtId="167" fontId="8" fillId="2" borderId="17" xfId="15" applyNumberFormat="1" applyFont="1" applyFill="1" applyBorder="1" applyAlignment="1" applyProtection="1">
      <alignment horizontal="center" vertical="center" wrapText="1"/>
      <protection locked="0"/>
    </xf>
    <xf numFmtId="0" fontId="8" fillId="2" borderId="13" xfId="13" applyFont="1" applyFill="1" applyBorder="1" applyAlignment="1" applyProtection="1">
      <alignment horizontal="right" vertical="center"/>
      <protection locked="0"/>
    </xf>
    <xf numFmtId="0" fontId="8" fillId="2" borderId="17" xfId="11" applyFont="1" applyFill="1" applyBorder="1" applyAlignment="1" applyProtection="1">
      <alignment horizontal="left" vertical="center"/>
      <protection locked="0"/>
    </xf>
    <xf numFmtId="165" fontId="4" fillId="0" borderId="13" xfId="0" applyNumberFormat="1" applyFont="1" applyBorder="1"/>
    <xf numFmtId="165" fontId="4" fillId="0" borderId="17" xfId="0" applyNumberFormat="1" applyFont="1" applyBorder="1"/>
    <xf numFmtId="165" fontId="4" fillId="0" borderId="18" xfId="0" applyNumberFormat="1" applyFont="1" applyBorder="1" applyAlignment="1">
      <alignment wrapText="1"/>
    </xf>
    <xf numFmtId="165" fontId="4" fillId="0" borderId="18" xfId="0" applyNumberFormat="1" applyFont="1" applyBorder="1"/>
    <xf numFmtId="165" fontId="4" fillId="5" borderId="65" xfId="0" applyNumberFormat="1" applyFont="1" applyFill="1" applyBorder="1"/>
    <xf numFmtId="0" fontId="16" fillId="2" borderId="23" xfId="14" applyFont="1" applyFill="1" applyBorder="1" applyProtection="1">
      <protection locked="0"/>
    </xf>
    <xf numFmtId="165" fontId="4" fillId="5" borderId="21" xfId="0" applyNumberFormat="1" applyFont="1" applyFill="1" applyBorder="1"/>
    <xf numFmtId="165" fontId="4" fillId="5" borderId="23" xfId="0" applyNumberFormat="1" applyFont="1" applyFill="1" applyBorder="1"/>
    <xf numFmtId="165" fontId="4" fillId="5" borderId="66" xfId="0" applyNumberFormat="1" applyFont="1" applyFill="1" applyBorder="1"/>
    <xf numFmtId="0" fontId="4" fillId="0" borderId="0" xfId="0" applyFont="1" applyAlignment="1">
      <alignment horizontal="center" vertical="center" wrapText="1"/>
    </xf>
    <xf numFmtId="0" fontId="4" fillId="0" borderId="0" xfId="0" applyFont="1" applyAlignment="1">
      <alignment vertical="center" wrapText="1"/>
    </xf>
    <xf numFmtId="0" fontId="4" fillId="0" borderId="10" xfId="0" applyFont="1" applyBorder="1"/>
    <xf numFmtId="0" fontId="4" fillId="0" borderId="10" xfId="0" applyFont="1" applyBorder="1" applyAlignment="1">
      <alignment wrapText="1"/>
    </xf>
    <xf numFmtId="0" fontId="4" fillId="0" borderId="34" xfId="0" applyFont="1" applyBorder="1" applyAlignment="1">
      <alignment wrapText="1"/>
    </xf>
    <xf numFmtId="0" fontId="4" fillId="0" borderId="24" xfId="0" applyFont="1" applyBorder="1" applyAlignment="1">
      <alignment wrapText="1"/>
    </xf>
    <xf numFmtId="0" fontId="32" fillId="0" borderId="0" xfId="0" applyFont="1" applyAlignment="1">
      <alignment wrapText="1"/>
    </xf>
    <xf numFmtId="0" fontId="4" fillId="0" borderId="11" xfId="0" applyFont="1" applyBorder="1"/>
    <xf numFmtId="0" fontId="4" fillId="0" borderId="13" xfId="0" applyFont="1" applyBorder="1"/>
    <xf numFmtId="0" fontId="4" fillId="0" borderId="21" xfId="0" applyFont="1" applyBorder="1"/>
    <xf numFmtId="0" fontId="33" fillId="0" borderId="22" xfId="0" applyFont="1" applyBorder="1" applyAlignment="1">
      <alignment vertical="top" wrapText="1"/>
    </xf>
    <xf numFmtId="0" fontId="4" fillId="0" borderId="0" xfId="0" applyFont="1" applyAlignment="1">
      <alignment horizontal="left"/>
    </xf>
    <xf numFmtId="0" fontId="63" fillId="2" borderId="68" xfId="0" applyFont="1" applyFill="1" applyBorder="1" applyAlignment="1">
      <alignment horizontal="left"/>
    </xf>
    <xf numFmtId="0" fontId="63" fillId="2" borderId="4" xfId="0" applyFont="1" applyFill="1" applyBorder="1" applyAlignment="1">
      <alignment horizontal="left"/>
    </xf>
    <xf numFmtId="0" fontId="4" fillId="0" borderId="17" xfId="0" applyFont="1" applyBorder="1" applyAlignment="1">
      <alignment horizontal="center" vertical="center" wrapText="1"/>
    </xf>
    <xf numFmtId="0" fontId="33" fillId="2" borderId="44" xfId="0" applyFont="1" applyFill="1" applyBorder="1" applyAlignment="1">
      <alignment vertical="center"/>
    </xf>
    <xf numFmtId="0" fontId="4" fillId="2" borderId="7" xfId="0" applyFont="1" applyFill="1" applyBorder="1" applyAlignment="1">
      <alignment vertical="center"/>
    </xf>
    <xf numFmtId="0" fontId="4" fillId="2" borderId="18" xfId="0" applyFont="1" applyFill="1" applyBorder="1" applyAlignment="1">
      <alignment vertical="center"/>
    </xf>
    <xf numFmtId="0" fontId="4" fillId="0" borderId="32" xfId="0" applyFont="1" applyBorder="1" applyAlignment="1">
      <alignment horizontal="center" vertical="center"/>
    </xf>
    <xf numFmtId="0" fontId="4" fillId="0" borderId="11" xfId="0" applyFont="1" applyBorder="1" applyAlignment="1">
      <alignment vertical="center"/>
    </xf>
    <xf numFmtId="164" fontId="17" fillId="3" borderId="0" xfId="6"/>
    <xf numFmtId="0" fontId="4" fillId="0" borderId="1" xfId="0" applyFont="1" applyBorder="1" applyAlignment="1">
      <alignment vertical="center"/>
    </xf>
    <xf numFmtId="0" fontId="33" fillId="0" borderId="1" xfId="0" applyFont="1" applyBorder="1" applyAlignment="1">
      <alignment vertical="center"/>
    </xf>
    <xf numFmtId="0" fontId="4" fillId="0" borderId="21" xfId="0" applyFont="1" applyBorder="1" applyAlignment="1">
      <alignment horizontal="center" vertical="center"/>
    </xf>
    <xf numFmtId="0" fontId="33" fillId="0" borderId="22" xfId="0" applyFont="1" applyBorder="1" applyAlignment="1">
      <alignment vertical="center"/>
    </xf>
    <xf numFmtId="0" fontId="4" fillId="2" borderId="61" xfId="0" applyFont="1" applyFill="1" applyBorder="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center"/>
    </xf>
    <xf numFmtId="0" fontId="4" fillId="0" borderId="9" xfId="0" applyFont="1" applyBorder="1" applyAlignment="1">
      <alignment horizontal="center" vertical="center"/>
    </xf>
    <xf numFmtId="0" fontId="4" fillId="0" borderId="34" xfId="0" applyFont="1" applyBorder="1" applyAlignment="1">
      <alignment vertical="center"/>
    </xf>
    <xf numFmtId="164" fontId="17" fillId="3" borderId="59" xfId="6" applyBorder="1"/>
    <xf numFmtId="164" fontId="17" fillId="3" borderId="60" xfId="6" applyBorder="1"/>
    <xf numFmtId="167" fontId="4" fillId="0" borderId="34" xfId="1" applyNumberFormat="1" applyFont="1" applyBorder="1" applyAlignment="1">
      <alignment vertical="center"/>
    </xf>
    <xf numFmtId="43" fontId="4" fillId="0" borderId="34" xfId="1" applyFont="1" applyBorder="1" applyAlignment="1">
      <alignment vertical="center"/>
    </xf>
    <xf numFmtId="43" fontId="4" fillId="0" borderId="24" xfId="1" applyFont="1" applyBorder="1" applyAlignment="1">
      <alignment vertical="center"/>
    </xf>
    <xf numFmtId="0" fontId="4" fillId="0" borderId="19" xfId="0" applyFont="1" applyBorder="1" applyAlignment="1">
      <alignment horizontal="center" vertical="center"/>
    </xf>
    <xf numFmtId="0" fontId="4" fillId="0" borderId="3" xfId="0" applyFont="1" applyBorder="1" applyAlignment="1">
      <alignment vertical="center"/>
    </xf>
    <xf numFmtId="164" fontId="17" fillId="3" borderId="69" xfId="6" applyBorder="1"/>
    <xf numFmtId="164" fontId="17" fillId="3" borderId="38" xfId="6" applyBorder="1"/>
    <xf numFmtId="164" fontId="17" fillId="3" borderId="36" xfId="6" applyBorder="1"/>
    <xf numFmtId="167" fontId="4" fillId="0" borderId="3" xfId="1" applyNumberFormat="1" applyFont="1" applyBorder="1" applyAlignment="1">
      <alignment vertical="center"/>
    </xf>
    <xf numFmtId="43" fontId="4" fillId="0" borderId="3" xfId="1" applyFont="1" applyBorder="1" applyAlignment="1">
      <alignment vertical="center"/>
    </xf>
    <xf numFmtId="43" fontId="4" fillId="0" borderId="20" xfId="1" applyFont="1" applyBorder="1" applyAlignment="1">
      <alignment vertical="center"/>
    </xf>
    <xf numFmtId="0" fontId="4" fillId="0" borderId="70" xfId="0" applyFont="1" applyBorder="1" applyAlignment="1">
      <alignment horizontal="center" vertical="center"/>
    </xf>
    <xf numFmtId="0" fontId="4" fillId="0" borderId="71" xfId="0" applyFont="1" applyBorder="1" applyAlignment="1">
      <alignment vertical="center"/>
    </xf>
    <xf numFmtId="164" fontId="17" fillId="3" borderId="72" xfId="6" applyBorder="1"/>
    <xf numFmtId="164" fontId="17" fillId="3" borderId="73" xfId="6" applyBorder="1"/>
    <xf numFmtId="9" fontId="4" fillId="0" borderId="71" xfId="2" applyFont="1" applyBorder="1" applyAlignment="1">
      <alignment vertical="center"/>
    </xf>
    <xf numFmtId="9" fontId="4" fillId="0" borderId="74" xfId="2" applyFont="1" applyBorder="1" applyAlignment="1">
      <alignment vertical="center"/>
    </xf>
    <xf numFmtId="43" fontId="4" fillId="0" borderId="0" xfId="0" applyNumberFormat="1" applyFont="1"/>
    <xf numFmtId="0" fontId="64" fillId="2" borderId="0" xfId="16" applyFont="1" applyFill="1" applyAlignment="1" applyProtection="1">
      <alignment vertical="center"/>
      <protection locked="0"/>
    </xf>
    <xf numFmtId="0" fontId="65" fillId="2" borderId="1" xfId="13" applyFont="1" applyFill="1" applyBorder="1" applyAlignment="1" applyProtection="1">
      <alignment vertical="center" wrapText="1"/>
      <protection locked="0"/>
    </xf>
    <xf numFmtId="0" fontId="65" fillId="0" borderId="1" xfId="17" applyFont="1" applyBorder="1" applyAlignment="1" applyProtection="1">
      <alignment horizontal="center" vertical="center" wrapText="1"/>
      <protection locked="0"/>
    </xf>
    <xf numFmtId="3" fontId="65" fillId="2" borderId="1" xfId="15" applyNumberFormat="1" applyFont="1" applyFill="1" applyBorder="1" applyAlignment="1" applyProtection="1">
      <alignment horizontal="center" vertical="center" wrapText="1"/>
      <protection locked="0"/>
    </xf>
    <xf numFmtId="9" fontId="65" fillId="2" borderId="1" xfId="18" applyNumberFormat="1" applyFont="1" applyFill="1" applyBorder="1" applyAlignment="1" applyProtection="1">
      <alignment horizontal="center" vertical="center" wrapText="1"/>
      <protection locked="0"/>
    </xf>
    <xf numFmtId="0" fontId="65" fillId="2" borderId="1" xfId="17" applyFont="1" applyFill="1" applyBorder="1" applyAlignment="1" applyProtection="1">
      <alignment horizontal="center" vertical="center" wrapText="1"/>
      <protection locked="0"/>
    </xf>
    <xf numFmtId="0" fontId="64" fillId="2" borderId="1" xfId="17" applyFont="1" applyFill="1" applyBorder="1" applyProtection="1">
      <protection locked="0"/>
    </xf>
    <xf numFmtId="3" fontId="65" fillId="6" borderId="1" xfId="13" applyNumberFormat="1" applyFont="1" applyFill="1" applyBorder="1"/>
    <xf numFmtId="0" fontId="67" fillId="2" borderId="1" xfId="17" applyFont="1" applyFill="1" applyBorder="1" applyAlignment="1" applyProtection="1">
      <alignment horizontal="right"/>
      <protection locked="0"/>
    </xf>
    <xf numFmtId="171" fontId="65" fillId="6" borderId="1" xfId="13" applyNumberFormat="1" applyFont="1" applyFill="1" applyBorder="1" applyProtection="1">
      <protection locked="0"/>
    </xf>
    <xf numFmtId="167" fontId="65" fillId="6" borderId="1" xfId="15" applyNumberFormat="1" applyFont="1" applyFill="1" applyBorder="1" applyAlignment="1" applyProtection="1"/>
    <xf numFmtId="0" fontId="65" fillId="2" borderId="1" xfId="17" applyFont="1" applyFill="1" applyBorder="1" applyAlignment="1" applyProtection="1">
      <alignment horizontal="left" vertical="center"/>
      <protection locked="0"/>
    </xf>
    <xf numFmtId="3" fontId="65" fillId="2" borderId="1" xfId="13" applyNumberFormat="1" applyFont="1" applyFill="1" applyBorder="1" applyProtection="1">
      <protection locked="0"/>
    </xf>
    <xf numFmtId="0" fontId="65" fillId="2" borderId="1" xfId="13" applyFont="1" applyFill="1" applyBorder="1" applyProtection="1">
      <protection locked="0"/>
    </xf>
    <xf numFmtId="0" fontId="30" fillId="2" borderId="1" xfId="17" applyFont="1" applyFill="1" applyBorder="1" applyAlignment="1" applyProtection="1">
      <alignment horizontal="right"/>
      <protection locked="0"/>
    </xf>
    <xf numFmtId="0" fontId="65" fillId="0" borderId="1" xfId="17" applyFont="1" applyBorder="1" applyAlignment="1" applyProtection="1">
      <alignment horizontal="left" vertical="center"/>
      <protection locked="0"/>
    </xf>
    <xf numFmtId="0" fontId="64" fillId="2" borderId="1" xfId="14" applyFont="1" applyFill="1" applyBorder="1" applyProtection="1">
      <protection locked="0"/>
    </xf>
    <xf numFmtId="3" fontId="64" fillId="13" borderId="1" xfId="14" applyNumberFormat="1" applyFont="1" applyFill="1" applyBorder="1"/>
    <xf numFmtId="0" fontId="70" fillId="13" borderId="6" xfId="19" applyFont="1" applyFill="1" applyBorder="1" applyAlignment="1" applyProtection="1">
      <alignment vertical="center" wrapText="1"/>
      <protection locked="0"/>
    </xf>
    <xf numFmtId="0" fontId="71" fillId="13" borderId="8" xfId="19" applyFont="1" applyFill="1" applyBorder="1" applyProtection="1">
      <alignment vertical="center"/>
      <protection locked="0"/>
    </xf>
    <xf numFmtId="0" fontId="72" fillId="14" borderId="2" xfId="19" applyFont="1" applyFill="1" applyBorder="1" applyAlignment="1" applyProtection="1">
      <alignment horizontal="center" vertical="center"/>
      <protection locked="0"/>
    </xf>
    <xf numFmtId="0" fontId="72" fillId="0" borderId="8" xfId="19" applyFont="1" applyBorder="1" applyAlignment="1" applyProtection="1">
      <alignment horizontal="left" vertical="center" wrapText="1"/>
      <protection locked="0"/>
    </xf>
    <xf numFmtId="172" fontId="0" fillId="0" borderId="0" xfId="0" applyNumberFormat="1"/>
    <xf numFmtId="0" fontId="70" fillId="12" borderId="1" xfId="19" applyFont="1" applyFill="1" applyBorder="1" applyAlignment="1" applyProtection="1">
      <alignment horizontal="center" vertical="center"/>
      <protection locked="0"/>
    </xf>
    <xf numFmtId="0" fontId="70" fillId="12" borderId="8" xfId="19" applyFont="1" applyFill="1" applyBorder="1" applyAlignment="1" applyProtection="1">
      <alignment vertical="top" wrapText="1"/>
      <protection locked="0"/>
    </xf>
    <xf numFmtId="167" fontId="72" fillId="12" borderId="1" xfId="20" applyNumberFormat="1" applyFont="1" applyFill="1" applyBorder="1" applyAlignment="1" applyProtection="1">
      <alignment horizontal="right" vertical="center"/>
    </xf>
    <xf numFmtId="0" fontId="70" fillId="13" borderId="6" xfId="19" applyFont="1" applyFill="1" applyBorder="1" applyProtection="1">
      <alignment vertical="center"/>
      <protection locked="0"/>
    </xf>
    <xf numFmtId="167" fontId="71" fillId="13" borderId="8" xfId="20" applyNumberFormat="1" applyFont="1" applyFill="1" applyBorder="1" applyAlignment="1" applyProtection="1">
      <alignment horizontal="right" vertical="center"/>
      <protection locked="0"/>
    </xf>
    <xf numFmtId="0" fontId="73" fillId="14" borderId="2" xfId="19" applyFont="1" applyFill="1" applyBorder="1" applyAlignment="1" applyProtection="1">
      <alignment horizontal="center" vertical="center"/>
      <protection locked="0"/>
    </xf>
    <xf numFmtId="0" fontId="72" fillId="14" borderId="8" xfId="19" applyFont="1" applyFill="1" applyBorder="1" applyAlignment="1" applyProtection="1">
      <alignment vertical="center" wrapText="1"/>
      <protection locked="0"/>
    </xf>
    <xf numFmtId="167" fontId="72" fillId="0" borderId="1" xfId="20" applyNumberFormat="1" applyFont="1" applyFill="1" applyBorder="1" applyAlignment="1" applyProtection="1">
      <alignment horizontal="right" vertical="center"/>
      <protection locked="0"/>
    </xf>
    <xf numFmtId="0" fontId="72" fillId="14" borderId="8" xfId="19" applyFont="1" applyFill="1" applyBorder="1" applyAlignment="1" applyProtection="1">
      <alignment horizontal="left" vertical="center" wrapText="1"/>
      <protection locked="0"/>
    </xf>
    <xf numFmtId="0" fontId="73" fillId="2" borderId="2" xfId="19" applyFont="1" applyFill="1" applyBorder="1" applyAlignment="1" applyProtection="1">
      <alignment horizontal="center" vertical="center"/>
      <protection locked="0"/>
    </xf>
    <xf numFmtId="0" fontId="72" fillId="0" borderId="8" xfId="19" applyFont="1" applyBorder="1" applyAlignment="1" applyProtection="1">
      <alignment vertical="center" wrapText="1"/>
      <protection locked="0"/>
    </xf>
    <xf numFmtId="0" fontId="74" fillId="12" borderId="1" xfId="19" applyFont="1" applyFill="1" applyBorder="1" applyAlignment="1" applyProtection="1">
      <alignment horizontal="center" vertical="center"/>
      <protection locked="0"/>
    </xf>
    <xf numFmtId="0" fontId="70" fillId="12" borderId="8" xfId="19" applyFont="1" applyFill="1" applyBorder="1" applyAlignment="1" applyProtection="1">
      <alignment vertical="center" wrapText="1"/>
      <protection locked="0"/>
    </xf>
    <xf numFmtId="167" fontId="70" fillId="13" borderId="8" xfId="20" applyNumberFormat="1" applyFont="1" applyFill="1" applyBorder="1" applyAlignment="1" applyProtection="1">
      <alignment horizontal="right" vertical="center"/>
      <protection locked="0"/>
    </xf>
    <xf numFmtId="0" fontId="72" fillId="14" borderId="8" xfId="19" applyFont="1" applyFill="1" applyBorder="1" applyAlignment="1" applyProtection="1">
      <alignment vertical="top" wrapText="1"/>
      <protection locked="0"/>
    </xf>
    <xf numFmtId="0" fontId="70" fillId="13" borderId="6" xfId="19" applyFont="1" applyFill="1" applyBorder="1" applyAlignment="1" applyProtection="1">
      <alignment horizontal="center" vertical="center"/>
      <protection locked="0"/>
    </xf>
    <xf numFmtId="167" fontId="72" fillId="2" borderId="1" xfId="20" applyNumberFormat="1" applyFont="1" applyFill="1" applyBorder="1" applyAlignment="1" applyProtection="1">
      <alignment horizontal="right" vertical="center"/>
      <protection locked="0"/>
    </xf>
    <xf numFmtId="0" fontId="71" fillId="13" borderId="6" xfId="19" applyFont="1" applyFill="1" applyBorder="1" applyProtection="1">
      <alignment vertical="center"/>
      <protection locked="0"/>
    </xf>
    <xf numFmtId="10" fontId="72" fillId="12" borderId="1" xfId="2" applyNumberFormat="1" applyFont="1" applyFill="1" applyBorder="1" applyAlignment="1" applyProtection="1">
      <alignment horizontal="right" vertical="center"/>
    </xf>
    <xf numFmtId="0" fontId="73" fillId="14" borderId="1" xfId="19" applyFont="1" applyFill="1" applyBorder="1" applyAlignment="1" applyProtection="1">
      <alignment horizontal="center" vertical="center"/>
      <protection locked="0"/>
    </xf>
    <xf numFmtId="0" fontId="76" fillId="14" borderId="1" xfId="19" applyFont="1" applyFill="1" applyBorder="1" applyAlignment="1" applyProtection="1">
      <alignment horizontal="center" vertical="center"/>
      <protection locked="0"/>
    </xf>
    <xf numFmtId="0" fontId="62" fillId="0" borderId="0" xfId="0" applyFont="1" applyAlignment="1">
      <alignment wrapText="1"/>
    </xf>
    <xf numFmtId="0" fontId="77" fillId="0" borderId="0" xfId="16" applyFont="1" applyAlignment="1" applyProtection="1">
      <alignment vertical="center"/>
      <protection locked="0"/>
    </xf>
    <xf numFmtId="0" fontId="65" fillId="0" borderId="1" xfId="17" applyFont="1" applyBorder="1" applyAlignment="1" applyProtection="1">
      <alignment horizontal="center" vertical="top" wrapText="1"/>
      <protection locked="0"/>
    </xf>
    <xf numFmtId="0" fontId="64" fillId="2" borderId="1" xfId="17" applyFont="1" applyFill="1" applyBorder="1" applyAlignment="1" applyProtection="1">
      <alignment wrapText="1"/>
      <protection locked="0"/>
    </xf>
    <xf numFmtId="0" fontId="30" fillId="2" borderId="1" xfId="17" applyFont="1" applyFill="1" applyBorder="1" applyAlignment="1" applyProtection="1">
      <alignment horizontal="right" wrapText="1"/>
      <protection locked="0"/>
    </xf>
    <xf numFmtId="3" fontId="65" fillId="0" borderId="1" xfId="13" applyNumberFormat="1" applyFont="1" applyBorder="1"/>
    <xf numFmtId="0" fontId="4" fillId="2" borderId="59" xfId="0" applyFont="1" applyFill="1" applyBorder="1"/>
    <xf numFmtId="0" fontId="4" fillId="2" borderId="75" xfId="0" applyFont="1" applyFill="1" applyBorder="1" applyAlignment="1">
      <alignment wrapText="1"/>
    </xf>
    <xf numFmtId="0" fontId="4" fillId="2" borderId="76" xfId="0" applyFont="1" applyFill="1" applyBorder="1"/>
    <xf numFmtId="0" fontId="33" fillId="2" borderId="29" xfId="0" applyFont="1" applyFill="1" applyBorder="1" applyAlignment="1">
      <alignment horizontal="center" wrapText="1"/>
    </xf>
    <xf numFmtId="0" fontId="4" fillId="0" borderId="1" xfId="0" applyFont="1" applyBorder="1" applyAlignment="1">
      <alignment horizontal="center"/>
    </xf>
    <xf numFmtId="0" fontId="4" fillId="2" borderId="61" xfId="0" applyFont="1" applyFill="1" applyBorder="1"/>
    <xf numFmtId="0" fontId="33" fillId="2" borderId="0" xfId="0" applyFont="1" applyFill="1" applyAlignment="1">
      <alignment horizontal="center" wrapText="1"/>
    </xf>
    <xf numFmtId="0" fontId="4" fillId="2" borderId="0" xfId="0" applyFont="1" applyFill="1" applyAlignment="1">
      <alignment horizontal="center"/>
    </xf>
    <xf numFmtId="0" fontId="4" fillId="2" borderId="77" xfId="0" applyFont="1" applyFill="1" applyBorder="1" applyAlignment="1">
      <alignment horizontal="center" vertical="center" wrapText="1"/>
    </xf>
    <xf numFmtId="0" fontId="4" fillId="0" borderId="1" xfId="0" applyFont="1" applyBorder="1" applyAlignment="1">
      <alignment wrapText="1"/>
    </xf>
    <xf numFmtId="167" fontId="4" fillId="0" borderId="17" xfId="1" applyNumberFormat="1" applyFont="1" applyBorder="1"/>
    <xf numFmtId="0" fontId="63" fillId="0" borderId="1" xfId="0" applyFont="1" applyBorder="1" applyAlignment="1">
      <alignment horizontal="left" wrapText="1" indent="2"/>
    </xf>
    <xf numFmtId="164" fontId="17" fillId="3" borderId="1" xfId="6" applyBorder="1"/>
    <xf numFmtId="43" fontId="0" fillId="0" borderId="0" xfId="1" applyFont="1"/>
    <xf numFmtId="0" fontId="63" fillId="0" borderId="1" xfId="0" applyFont="1" applyBorder="1" applyAlignment="1">
      <alignment horizontal="left" vertical="top" wrapText="1" indent="2"/>
    </xf>
    <xf numFmtId="167" fontId="4" fillId="0" borderId="1" xfId="1" applyNumberFormat="1" applyFont="1" applyBorder="1" applyAlignment="1"/>
    <xf numFmtId="167" fontId="4" fillId="0" borderId="1" xfId="1" applyNumberFormat="1" applyFont="1" applyBorder="1" applyAlignment="1">
      <alignment vertical="top"/>
    </xf>
    <xf numFmtId="0" fontId="33" fillId="0" borderId="13" xfId="0" applyFont="1" applyBorder="1"/>
    <xf numFmtId="0" fontId="33" fillId="0" borderId="1" xfId="0" applyFont="1" applyBorder="1" applyAlignment="1">
      <alignment wrapText="1"/>
    </xf>
    <xf numFmtId="167" fontId="33" fillId="0" borderId="17" xfId="1" applyNumberFormat="1" applyFont="1" applyBorder="1"/>
    <xf numFmtId="0" fontId="3" fillId="2" borderId="61" xfId="0" applyFont="1" applyFill="1" applyBorder="1" applyAlignment="1">
      <alignment horizontal="left"/>
    </xf>
    <xf numFmtId="0" fontId="33" fillId="2" borderId="0" xfId="0" applyFont="1" applyFill="1" applyAlignment="1">
      <alignment vertical="top" wrapText="1"/>
    </xf>
    <xf numFmtId="167" fontId="4" fillId="2" borderId="0" xfId="1" applyNumberFormat="1" applyFont="1" applyFill="1" applyBorder="1"/>
    <xf numFmtId="167" fontId="4" fillId="2" borderId="0" xfId="1" applyNumberFormat="1" applyFont="1" applyFill="1" applyBorder="1" applyAlignment="1">
      <alignment vertical="center"/>
    </xf>
    <xf numFmtId="167" fontId="4" fillId="2" borderId="77" xfId="1" applyNumberFormat="1" applyFont="1" applyFill="1" applyBorder="1"/>
    <xf numFmtId="167" fontId="4" fillId="0" borderId="17" xfId="1" applyNumberFormat="1" applyFont="1" applyFill="1" applyBorder="1"/>
    <xf numFmtId="0" fontId="63" fillId="0" borderId="1" xfId="0" applyFont="1" applyBorder="1" applyAlignment="1">
      <alignment horizontal="left" wrapText="1" indent="4"/>
    </xf>
    <xf numFmtId="0" fontId="4" fillId="2" borderId="0" xfId="0" applyFont="1" applyFill="1" applyAlignment="1">
      <alignment wrapText="1"/>
    </xf>
    <xf numFmtId="0" fontId="4" fillId="2" borderId="0" xfId="0" applyFont="1" applyFill="1"/>
    <xf numFmtId="0" fontId="4" fillId="2" borderId="77" xfId="0" applyFont="1" applyFill="1" applyBorder="1"/>
    <xf numFmtId="0" fontId="33" fillId="0" borderId="21" xfId="0" applyFont="1" applyBorder="1"/>
    <xf numFmtId="0" fontId="33" fillId="0" borderId="22" xfId="0" applyFont="1" applyBorder="1" applyAlignment="1">
      <alignment wrapText="1"/>
    </xf>
    <xf numFmtId="164" fontId="17" fillId="3" borderId="35" xfId="6" applyBorder="1"/>
    <xf numFmtId="10" fontId="33" fillId="0" borderId="23" xfId="2" applyNumberFormat="1" applyFont="1" applyBorder="1"/>
    <xf numFmtId="167" fontId="4" fillId="0" borderId="0" xfId="0" applyNumberFormat="1" applyFont="1"/>
    <xf numFmtId="0" fontId="78" fillId="0" borderId="0" xfId="5" applyFont="1"/>
    <xf numFmtId="0" fontId="79" fillId="0" borderId="0" xfId="0" applyFont="1"/>
    <xf numFmtId="14" fontId="79" fillId="0" borderId="0" xfId="0" applyNumberFormat="1" applyFont="1" applyAlignment="1">
      <alignment horizontal="left"/>
    </xf>
    <xf numFmtId="0" fontId="80" fillId="0" borderId="0" xfId="5" applyFont="1"/>
    <xf numFmtId="0" fontId="82" fillId="0" borderId="1" xfId="0" applyFont="1" applyBorder="1" applyAlignment="1">
      <alignment horizontal="center" vertical="center" wrapText="1"/>
    </xf>
    <xf numFmtId="49" fontId="83" fillId="2" borderId="1" xfId="13" applyNumberFormat="1" applyFont="1" applyFill="1" applyBorder="1" applyAlignment="1" applyProtection="1">
      <alignment horizontal="right" vertical="center"/>
      <protection locked="0"/>
    </xf>
    <xf numFmtId="0" fontId="83" fillId="2" borderId="1" xfId="11" applyFont="1" applyFill="1" applyBorder="1" applyAlignment="1" applyProtection="1">
      <alignment horizontal="left" vertical="center" wrapText="1"/>
      <protection locked="0"/>
    </xf>
    <xf numFmtId="43" fontId="79" fillId="0" borderId="1" xfId="1" applyFont="1" applyFill="1" applyBorder="1"/>
    <xf numFmtId="43" fontId="79" fillId="0" borderId="1" xfId="1" applyFont="1" applyBorder="1"/>
    <xf numFmtId="0" fontId="79" fillId="0" borderId="1" xfId="0" applyFont="1" applyBorder="1"/>
    <xf numFmtId="43" fontId="79" fillId="0" borderId="0" xfId="0" applyNumberFormat="1" applyFont="1"/>
    <xf numFmtId="49" fontId="83" fillId="0" borderId="1" xfId="13" applyNumberFormat="1" applyFont="1" applyBorder="1" applyAlignment="1" applyProtection="1">
      <alignment horizontal="right" vertical="center"/>
      <protection locked="0"/>
    </xf>
    <xf numFmtId="0" fontId="83" fillId="0" borderId="1" xfId="11" applyFont="1" applyBorder="1" applyAlignment="1" applyProtection="1">
      <alignment horizontal="left" vertical="center" wrapText="1"/>
      <protection locked="0"/>
    </xf>
    <xf numFmtId="2" fontId="79" fillId="0" borderId="1" xfId="0" applyNumberFormat="1" applyFont="1" applyBorder="1"/>
    <xf numFmtId="0" fontId="85" fillId="0" borderId="1" xfId="11" applyFont="1" applyBorder="1" applyAlignment="1" applyProtection="1">
      <alignment horizontal="left" vertical="center" wrapText="1"/>
      <protection locked="0"/>
    </xf>
    <xf numFmtId="43" fontId="79" fillId="0" borderId="1" xfId="0" applyNumberFormat="1" applyFont="1" applyBorder="1"/>
    <xf numFmtId="49" fontId="86" fillId="0" borderId="1" xfId="13" applyNumberFormat="1" applyFont="1" applyBorder="1" applyAlignment="1" applyProtection="1">
      <alignment horizontal="right" vertical="center"/>
      <protection locked="0"/>
    </xf>
    <xf numFmtId="0" fontId="82" fillId="0" borderId="1" xfId="0" applyFont="1" applyBorder="1" applyAlignment="1">
      <alignment vertical="top" wrapText="1"/>
    </xf>
    <xf numFmtId="0" fontId="79" fillId="15" borderId="0" xfId="0" applyFont="1" applyFill="1"/>
    <xf numFmtId="0" fontId="78" fillId="0" borderId="0" xfId="0" applyFont="1"/>
    <xf numFmtId="0" fontId="78" fillId="0" borderId="0" xfId="0" applyFont="1" applyAlignment="1">
      <alignment wrapText="1"/>
    </xf>
    <xf numFmtId="0" fontId="78" fillId="0" borderId="1" xfId="0" applyFont="1" applyBorder="1" applyAlignment="1">
      <alignment horizontal="center" vertical="center"/>
    </xf>
    <xf numFmtId="0" fontId="78" fillId="0" borderId="1" xfId="0" applyFont="1" applyBorder="1" applyAlignment="1">
      <alignment horizontal="center" vertical="center" wrapText="1"/>
    </xf>
    <xf numFmtId="0" fontId="78" fillId="0" borderId="2" xfId="0" applyFont="1" applyBorder="1" applyAlignment="1">
      <alignment horizontal="center" vertical="center" wrapText="1"/>
    </xf>
    <xf numFmtId="0" fontId="78" fillId="0" borderId="11" xfId="0" applyFont="1" applyBorder="1" applyAlignment="1">
      <alignment horizontal="center" vertical="center" wrapText="1"/>
    </xf>
    <xf numFmtId="49" fontId="83" fillId="2" borderId="1" xfId="13" applyNumberFormat="1" applyFont="1" applyFill="1" applyBorder="1" applyAlignment="1" applyProtection="1">
      <alignment horizontal="right" vertical="center" wrapText="1"/>
      <protection locked="0"/>
    </xf>
    <xf numFmtId="43" fontId="78" fillId="0" borderId="1" xfId="1" applyFont="1" applyBorder="1"/>
    <xf numFmtId="43" fontId="78" fillId="0" borderId="1" xfId="1" applyFont="1" applyFill="1" applyBorder="1"/>
    <xf numFmtId="0" fontId="78" fillId="0" borderId="1" xfId="0" applyFont="1" applyBorder="1"/>
    <xf numFmtId="173" fontId="78" fillId="5" borderId="1" xfId="23" applyFont="1" applyFill="1" applyBorder="1"/>
    <xf numFmtId="43" fontId="78" fillId="0" borderId="1" xfId="1" applyFont="1" applyBorder="1" applyAlignment="1">
      <alignment horizontal="right"/>
    </xf>
    <xf numFmtId="49" fontId="83" fillId="0" borderId="1" xfId="13" applyNumberFormat="1" applyFont="1" applyBorder="1" applyAlignment="1" applyProtection="1">
      <alignment horizontal="right" vertical="center" wrapText="1"/>
      <protection locked="0"/>
    </xf>
    <xf numFmtId="43" fontId="78" fillId="0" borderId="1" xfId="1" applyFont="1" applyFill="1" applyBorder="1" applyAlignment="1">
      <alignment horizontal="right"/>
    </xf>
    <xf numFmtId="49" fontId="86" fillId="0" borderId="1" xfId="13" applyNumberFormat="1" applyFont="1" applyBorder="1" applyAlignment="1" applyProtection="1">
      <alignment horizontal="right" vertical="center" wrapText="1"/>
      <protection locked="0"/>
    </xf>
    <xf numFmtId="0" fontId="81" fillId="0" borderId="1" xfId="0" applyFont="1" applyBorder="1"/>
    <xf numFmtId="43" fontId="81" fillId="0" borderId="1" xfId="1" applyFont="1" applyBorder="1" applyAlignment="1">
      <alignment horizontal="right"/>
    </xf>
    <xf numFmtId="0" fontId="82" fillId="0" borderId="0" xfId="0" applyFont="1"/>
    <xf numFmtId="0" fontId="78" fillId="0" borderId="1" xfId="0" applyFont="1" applyBorder="1" applyAlignment="1">
      <alignment wrapText="1"/>
    </xf>
    <xf numFmtId="0" fontId="78" fillId="0" borderId="1" xfId="0" applyFont="1" applyBorder="1" applyAlignment="1">
      <alignment vertical="top" wrapText="1"/>
    </xf>
    <xf numFmtId="0" fontId="78" fillId="0" borderId="1" xfId="0" applyFont="1" applyBorder="1" applyAlignment="1">
      <alignment horizontal="left" indent="8"/>
    </xf>
    <xf numFmtId="0" fontId="79" fillId="0" borderId="0" xfId="0" applyFont="1" applyAlignment="1">
      <alignment wrapText="1"/>
    </xf>
    <xf numFmtId="0" fontId="84" fillId="0" borderId="0" xfId="0" applyFont="1"/>
    <xf numFmtId="0" fontId="78" fillId="0" borderId="8" xfId="0" applyFont="1" applyBorder="1" applyAlignment="1">
      <alignment horizontal="center" vertical="center" wrapText="1"/>
    </xf>
    <xf numFmtId="9" fontId="79" fillId="0" borderId="0" xfId="0" applyNumberFormat="1" applyFont="1"/>
    <xf numFmtId="0" fontId="0" fillId="0" borderId="0" xfId="0" applyAlignment="1">
      <alignment horizontal="left"/>
    </xf>
    <xf numFmtId="0" fontId="78" fillId="0" borderId="1" xfId="0" applyFont="1" applyBorder="1" applyAlignment="1">
      <alignment horizontal="left" vertical="center" wrapText="1"/>
    </xf>
    <xf numFmtId="0" fontId="88" fillId="15" borderId="85" xfId="0" applyFont="1" applyFill="1" applyBorder="1"/>
    <xf numFmtId="0" fontId="88" fillId="0" borderId="85" xfId="0" applyFont="1" applyBorder="1"/>
    <xf numFmtId="43" fontId="81" fillId="0" borderId="1" xfId="1" applyFont="1" applyBorder="1"/>
    <xf numFmtId="43" fontId="84" fillId="0" borderId="0" xfId="0" applyNumberFormat="1" applyFont="1"/>
    <xf numFmtId="167" fontId="79" fillId="0" borderId="0" xfId="1" applyNumberFormat="1" applyFont="1"/>
    <xf numFmtId="0" fontId="81" fillId="0" borderId="1" xfId="0" applyFont="1" applyBorder="1" applyAlignment="1">
      <alignment horizontal="left" indent="1"/>
    </xf>
    <xf numFmtId="0" fontId="81" fillId="0" borderId="1" xfId="0" applyFont="1" applyBorder="1" applyAlignment="1">
      <alignment horizontal="left" wrapText="1" indent="1"/>
    </xf>
    <xf numFmtId="43" fontId="82" fillId="0" borderId="1" xfId="1" applyFont="1" applyBorder="1"/>
    <xf numFmtId="0" fontId="78" fillId="0" borderId="1" xfId="0" applyFont="1" applyBorder="1" applyAlignment="1">
      <alignment horizontal="left" indent="1"/>
    </xf>
    <xf numFmtId="0" fontId="78" fillId="0" borderId="1" xfId="0" applyFont="1" applyBorder="1" applyAlignment="1">
      <alignment horizontal="left" indent="3"/>
    </xf>
    <xf numFmtId="0" fontId="78" fillId="0" borderId="1" xfId="0" applyFont="1" applyBorder="1" applyAlignment="1">
      <alignment horizontal="left" wrapText="1" indent="4"/>
    </xf>
    <xf numFmtId="0" fontId="78" fillId="0" borderId="1" xfId="0" applyFont="1" applyBorder="1" applyAlignment="1">
      <alignment horizontal="left" wrapText="1" indent="1"/>
    </xf>
    <xf numFmtId="0" fontId="81" fillId="0" borderId="1" xfId="0" applyFont="1" applyBorder="1" applyAlignment="1">
      <alignment horizontal="left" vertical="center" indent="1"/>
    </xf>
    <xf numFmtId="167" fontId="84" fillId="0" borderId="0" xfId="0" applyNumberFormat="1" applyFont="1"/>
    <xf numFmtId="0" fontId="79" fillId="0" borderId="0" xfId="0" applyFont="1" applyAlignment="1">
      <alignment vertical="top" wrapText="1"/>
    </xf>
    <xf numFmtId="43" fontId="78" fillId="0" borderId="0" xfId="0" applyNumberFormat="1" applyFont="1"/>
    <xf numFmtId="0" fontId="81" fillId="0" borderId="1" xfId="0" applyFont="1" applyBorder="1" applyAlignment="1">
      <alignment horizontal="center" vertical="center" wrapText="1"/>
    </xf>
    <xf numFmtId="0" fontId="78" fillId="16" borderId="1" xfId="0" applyFont="1" applyFill="1" applyBorder="1"/>
    <xf numFmtId="0" fontId="78" fillId="0" borderId="1" xfId="0" applyFont="1" applyBorder="1" applyAlignment="1">
      <alignment horizontal="left" wrapText="1"/>
    </xf>
    <xf numFmtId="0" fontId="78" fillId="0" borderId="1" xfId="0" applyFont="1" applyBorder="1" applyAlignment="1">
      <alignment horizontal="left" wrapText="1" indent="2"/>
    </xf>
    <xf numFmtId="0" fontId="81" fillId="0" borderId="11" xfId="0" applyFont="1" applyBorder="1"/>
    <xf numFmtId="0" fontId="78" fillId="0" borderId="0" xfId="0" applyFont="1" applyAlignment="1">
      <alignment horizontal="center" vertical="center"/>
    </xf>
    <xf numFmtId="0" fontId="78" fillId="0" borderId="0" xfId="0" applyFont="1" applyAlignment="1">
      <alignment horizontal="center"/>
    </xf>
    <xf numFmtId="0" fontId="78" fillId="0" borderId="4" xfId="0" applyFont="1" applyBorder="1" applyAlignment="1">
      <alignment horizontal="center" vertical="center" wrapText="1"/>
    </xf>
    <xf numFmtId="0" fontId="78" fillId="0" borderId="3" xfId="0" applyFont="1" applyBorder="1" applyAlignment="1">
      <alignment horizontal="center" vertical="center" wrapText="1"/>
    </xf>
    <xf numFmtId="0" fontId="78" fillId="0" borderId="0" xfId="0" applyFont="1" applyAlignment="1">
      <alignment horizontal="center" vertical="center" wrapText="1"/>
    </xf>
    <xf numFmtId="0" fontId="78" fillId="0" borderId="29" xfId="0" applyFont="1" applyBorder="1" applyAlignment="1">
      <alignment horizontal="center" vertical="center" wrapText="1"/>
    </xf>
    <xf numFmtId="0" fontId="78" fillId="0" borderId="11" xfId="0" applyFont="1" applyBorder="1" applyAlignment="1">
      <alignment wrapText="1"/>
    </xf>
    <xf numFmtId="0" fontId="78" fillId="0" borderId="14" xfId="0" applyFont="1" applyBorder="1" applyAlignment="1">
      <alignment wrapText="1"/>
    </xf>
    <xf numFmtId="0" fontId="78" fillId="0" borderId="1" xfId="0" applyFont="1" applyBorder="1" applyAlignment="1">
      <alignment horizontal="center"/>
    </xf>
    <xf numFmtId="0" fontId="81" fillId="0" borderId="1" xfId="0" applyFont="1" applyBorder="1" applyAlignment="1">
      <alignment vertical="top" wrapText="1"/>
    </xf>
    <xf numFmtId="0" fontId="81" fillId="6" borderId="1" xfId="0" applyFont="1" applyFill="1" applyBorder="1"/>
    <xf numFmtId="14" fontId="78" fillId="0" borderId="0" xfId="0" applyNumberFormat="1" applyFont="1"/>
    <xf numFmtId="0" fontId="78" fillId="0" borderId="13" xfId="0" applyFont="1" applyBorder="1" applyAlignment="1">
      <alignment horizontal="left" indent="1"/>
    </xf>
    <xf numFmtId="49" fontId="78" fillId="0" borderId="17" xfId="0" applyNumberFormat="1" applyFont="1" applyBorder="1" applyAlignment="1">
      <alignment horizontal="left" indent="1"/>
    </xf>
    <xf numFmtId="43" fontId="78" fillId="17" borderId="13" xfId="1" applyFont="1" applyFill="1" applyBorder="1"/>
    <xf numFmtId="0" fontId="78" fillId="17" borderId="1" xfId="0" applyFont="1" applyFill="1" applyBorder="1"/>
    <xf numFmtId="0" fontId="78" fillId="17" borderId="17" xfId="0" applyFont="1" applyFill="1" applyBorder="1"/>
    <xf numFmtId="49" fontId="78" fillId="0" borderId="13" xfId="0" applyNumberFormat="1" applyFont="1" applyBorder="1" applyAlignment="1">
      <alignment horizontal="left" wrapText="1" indent="2"/>
    </xf>
    <xf numFmtId="43" fontId="78" fillId="0" borderId="13" xfId="1" applyFont="1" applyBorder="1" applyAlignment="1">
      <alignment horizontal="left" vertical="center" wrapText="1" indent="2"/>
    </xf>
    <xf numFmtId="0" fontId="78" fillId="0" borderId="17" xfId="0" applyFont="1" applyBorder="1"/>
    <xf numFmtId="49" fontId="78" fillId="0" borderId="13" xfId="0" applyNumberFormat="1" applyFont="1" applyBorder="1" applyAlignment="1">
      <alignment horizontal="left" wrapText="1" indent="3"/>
    </xf>
    <xf numFmtId="49" fontId="78" fillId="0" borderId="17" xfId="0" applyNumberFormat="1" applyFont="1" applyBorder="1" applyAlignment="1">
      <alignment horizontal="left" wrapText="1" indent="2"/>
    </xf>
    <xf numFmtId="49" fontId="78" fillId="0" borderId="17" xfId="0" applyNumberFormat="1" applyFont="1" applyBorder="1" applyAlignment="1">
      <alignment horizontal="left" wrapText="1" indent="3"/>
    </xf>
    <xf numFmtId="0" fontId="78" fillId="0" borderId="13" xfId="0" applyFont="1" applyBorder="1" applyAlignment="1">
      <alignment horizontal="left" wrapText="1" indent="1"/>
    </xf>
    <xf numFmtId="49" fontId="78" fillId="0" borderId="17" xfId="0" applyNumberFormat="1" applyFont="1" applyBorder="1" applyAlignment="1">
      <alignment horizontal="left" wrapText="1" indent="1"/>
    </xf>
    <xf numFmtId="43" fontId="78" fillId="0" borderId="13" xfId="1" applyFont="1" applyBorder="1" applyAlignment="1">
      <alignment horizontal="left" wrapText="1" indent="1"/>
    </xf>
    <xf numFmtId="0" fontId="78" fillId="0" borderId="21" xfId="0" applyFont="1" applyBorder="1" applyAlignment="1">
      <alignment horizontal="left" wrapText="1" indent="1"/>
    </xf>
    <xf numFmtId="49" fontId="78" fillId="0" borderId="23" xfId="0" applyNumberFormat="1" applyFont="1" applyBorder="1" applyAlignment="1">
      <alignment vertical="top" wrapText="1"/>
    </xf>
    <xf numFmtId="43" fontId="78" fillId="0" borderId="21" xfId="1" applyFont="1" applyBorder="1" applyAlignment="1">
      <alignment horizontal="left" wrapText="1" indent="1"/>
    </xf>
    <xf numFmtId="43" fontId="78" fillId="0" borderId="22" xfId="1" applyFont="1" applyBorder="1"/>
    <xf numFmtId="0" fontId="78" fillId="0" borderId="22" xfId="0" applyFont="1" applyBorder="1"/>
    <xf numFmtId="0" fontId="78" fillId="0" borderId="23" xfId="0" applyFont="1" applyBorder="1"/>
    <xf numFmtId="0" fontId="81" fillId="0" borderId="28" xfId="0" applyFont="1" applyBorder="1" applyAlignment="1">
      <alignment horizontal="left" vertical="center" wrapText="1"/>
    </xf>
    <xf numFmtId="43" fontId="78" fillId="0" borderId="1" xfId="1" applyFont="1" applyBorder="1" applyAlignment="1">
      <alignment horizontal="left" vertical="center" wrapText="1"/>
    </xf>
    <xf numFmtId="0" fontId="81" fillId="0" borderId="1" xfId="0" applyFont="1" applyBorder="1" applyAlignment="1">
      <alignment horizontal="left" vertical="center" wrapText="1"/>
    </xf>
    <xf numFmtId="43" fontId="81" fillId="0" borderId="1" xfId="0" applyNumberFormat="1" applyFont="1" applyBorder="1" applyAlignment="1">
      <alignment horizontal="left" vertical="center" wrapText="1"/>
    </xf>
    <xf numFmtId="0" fontId="83" fillId="0" borderId="0" xfId="0" applyFont="1"/>
    <xf numFmtId="0" fontId="83" fillId="0" borderId="0" xfId="0" applyFont="1" applyAlignment="1">
      <alignment horizontal="center" vertical="center"/>
    </xf>
    <xf numFmtId="0" fontId="90" fillId="0" borderId="0" xfId="0" applyFont="1"/>
    <xf numFmtId="0" fontId="91" fillId="0" borderId="0" xfId="0" applyFont="1"/>
    <xf numFmtId="43" fontId="90" fillId="0" borderId="0" xfId="0" applyNumberFormat="1" applyFont="1"/>
    <xf numFmtId="167" fontId="90" fillId="0" borderId="0" xfId="1" applyNumberFormat="1" applyFont="1"/>
    <xf numFmtId="167" fontId="78" fillId="0" borderId="1" xfId="1" applyNumberFormat="1" applyFont="1" applyBorder="1"/>
    <xf numFmtId="4" fontId="91" fillId="0" borderId="0" xfId="0" applyNumberFormat="1" applyFont="1"/>
    <xf numFmtId="43" fontId="91" fillId="0" borderId="0" xfId="0" applyNumberFormat="1" applyFont="1"/>
    <xf numFmtId="43" fontId="83" fillId="0" borderId="1" xfId="1" applyFont="1" applyBorder="1"/>
    <xf numFmtId="43" fontId="83" fillId="0" borderId="1" xfId="1" applyFont="1" applyFill="1" applyBorder="1"/>
    <xf numFmtId="43" fontId="90" fillId="0" borderId="0" xfId="1" applyFont="1"/>
    <xf numFmtId="0" fontId="9" fillId="0" borderId="0" xfId="0" applyFont="1" applyAlignment="1">
      <alignment wrapText="1"/>
    </xf>
    <xf numFmtId="167" fontId="90" fillId="0" borderId="0" xfId="1" applyNumberFormat="1" applyFont="1" applyFill="1"/>
    <xf numFmtId="0" fontId="91" fillId="0" borderId="0" xfId="0" applyFont="1" applyAlignment="1">
      <alignment vertical="top" wrapText="1"/>
    </xf>
    <xf numFmtId="0" fontId="65" fillId="0" borderId="0" xfId="0" applyFont="1"/>
    <xf numFmtId="0" fontId="65" fillId="0" borderId="11" xfId="0" applyFont="1" applyBorder="1"/>
    <xf numFmtId="0" fontId="83" fillId="0" borderId="1" xfId="0" applyFont="1" applyBorder="1" applyAlignment="1">
      <alignment horizontal="left" indent="2"/>
    </xf>
    <xf numFmtId="0" fontId="78" fillId="0" borderId="90" xfId="0" applyFont="1" applyBorder="1" applyAlignment="1">
      <alignment vertical="center" wrapText="1" readingOrder="1"/>
    </xf>
    <xf numFmtId="43" fontId="83" fillId="0" borderId="1" xfId="0" applyNumberFormat="1" applyFont="1" applyBorder="1"/>
    <xf numFmtId="0" fontId="83" fillId="0" borderId="1" xfId="0" applyFont="1" applyBorder="1"/>
    <xf numFmtId="9" fontId="83" fillId="0" borderId="1" xfId="0" applyNumberFormat="1" applyFont="1" applyBorder="1"/>
    <xf numFmtId="0" fontId="78" fillId="0" borderId="91" xfId="0" applyFont="1" applyBorder="1" applyAlignment="1">
      <alignment vertical="center" wrapText="1" readingOrder="1"/>
    </xf>
    <xf numFmtId="0" fontId="65" fillId="6" borderId="0" xfId="0" applyFont="1" applyFill="1"/>
    <xf numFmtId="0" fontId="65" fillId="15" borderId="0" xfId="0" applyFont="1" applyFill="1"/>
    <xf numFmtId="0" fontId="83" fillId="0" borderId="2" xfId="0" applyFont="1" applyBorder="1" applyAlignment="1">
      <alignment horizontal="left" indent="2"/>
    </xf>
    <xf numFmtId="0" fontId="78" fillId="0" borderId="92" xfId="0" applyFont="1" applyBorder="1" applyAlignment="1">
      <alignment vertical="center" wrapText="1" readingOrder="1"/>
    </xf>
    <xf numFmtId="43" fontId="83" fillId="0" borderId="2" xfId="1" applyFont="1" applyBorder="1"/>
    <xf numFmtId="0" fontId="81" fillId="0" borderId="1" xfId="0" applyFont="1" applyBorder="1" applyAlignment="1">
      <alignment vertical="center" wrapText="1" readingOrder="1"/>
    </xf>
    <xf numFmtId="0" fontId="83" fillId="0" borderId="1" xfId="0" applyFont="1" applyBorder="1" applyAlignment="1">
      <alignment horizontal="left" indent="3"/>
    </xf>
    <xf numFmtId="0" fontId="78" fillId="0" borderId="91" xfId="0" applyFont="1" applyBorder="1" applyAlignment="1">
      <alignment horizontal="left" vertical="center" wrapText="1" indent="1" readingOrder="1"/>
    </xf>
    <xf numFmtId="0" fontId="65" fillId="0" borderId="0" xfId="0" applyFont="1" applyAlignment="1">
      <alignment vertical="top" wrapText="1"/>
    </xf>
    <xf numFmtId="43" fontId="65" fillId="0" borderId="0" xfId="0" applyNumberFormat="1" applyFont="1"/>
    <xf numFmtId="43" fontId="28" fillId="0" borderId="0" xfId="1" applyFont="1" applyFill="1"/>
    <xf numFmtId="43" fontId="0" fillId="0" borderId="1" xfId="1" applyFont="1" applyFill="1" applyBorder="1"/>
    <xf numFmtId="0" fontId="38" fillId="0" borderId="6" xfId="0" applyFont="1" applyBorder="1" applyAlignment="1">
      <alignment vertical="center" wrapText="1"/>
    </xf>
    <xf numFmtId="10" fontId="4" fillId="0" borderId="18" xfId="2" applyNumberFormat="1" applyFont="1" applyBorder="1" applyAlignment="1">
      <alignment horizontal="center" vertical="center"/>
    </xf>
    <xf numFmtId="0" fontId="40" fillId="0" borderId="0" xfId="0" applyFont="1"/>
    <xf numFmtId="0" fontId="40" fillId="0" borderId="0" xfId="0" applyFont="1" applyAlignment="1">
      <alignment horizontal="left" vertical="center" wrapText="1"/>
    </xf>
    <xf numFmtId="0" fontId="40" fillId="0" borderId="0" xfId="0" applyFont="1" applyAlignment="1">
      <alignment vertical="center" wrapText="1"/>
    </xf>
    <xf numFmtId="49" fontId="40" fillId="0" borderId="0" xfId="0" applyNumberFormat="1" applyFont="1" applyAlignment="1">
      <alignment horizontal="right" vertical="center"/>
    </xf>
    <xf numFmtId="0" fontId="78" fillId="0" borderId="0" xfId="0" applyFont="1" applyAlignment="1">
      <alignment vertical="center" wrapText="1"/>
    </xf>
    <xf numFmtId="0" fontId="91" fillId="0" borderId="0" xfId="0" applyFont="1" applyAlignment="1">
      <alignment horizontal="left" vertical="center" wrapText="1"/>
    </xf>
    <xf numFmtId="0" fontId="78" fillId="0" borderId="0" xfId="0" applyFont="1" applyAlignment="1">
      <alignment horizontal="left" vertical="center" wrapText="1"/>
    </xf>
    <xf numFmtId="0" fontId="93" fillId="0" borderId="0" xfId="0" applyFont="1" applyAlignment="1">
      <alignment horizontal="left" vertical="center" wrapText="1" readingOrder="1"/>
    </xf>
    <xf numFmtId="0" fontId="91" fillId="0" borderId="0" xfId="0" applyFont="1" applyAlignment="1">
      <alignment horizontal="left" indent="2"/>
    </xf>
    <xf numFmtId="0" fontId="78" fillId="0" borderId="0" xfId="0" applyFont="1" applyAlignment="1">
      <alignment horizontal="left" vertical="center" indent="1"/>
    </xf>
    <xf numFmtId="0" fontId="40" fillId="0" borderId="1" xfId="0" applyFont="1" applyBorder="1" applyAlignment="1">
      <alignment vertical="center" wrapText="1"/>
    </xf>
    <xf numFmtId="0" fontId="40" fillId="0" borderId="1" xfId="0" applyFont="1" applyBorder="1" applyAlignment="1">
      <alignment horizontal="left" vertical="center" wrapText="1"/>
    </xf>
    <xf numFmtId="0" fontId="94" fillId="0" borderId="1" xfId="0" applyFont="1" applyBorder="1" applyAlignment="1">
      <alignment vertical="center" wrapText="1"/>
    </xf>
    <xf numFmtId="0" fontId="40" fillId="0" borderId="1" xfId="0" applyFont="1" applyBorder="1" applyAlignment="1">
      <alignment horizontal="left" vertical="center" wrapText="1" readingOrder="1"/>
    </xf>
    <xf numFmtId="0" fontId="40" fillId="0" borderId="2" xfId="0" applyFont="1" applyBorder="1" applyAlignment="1">
      <alignment vertical="center" wrapText="1"/>
    </xf>
    <xf numFmtId="0" fontId="40" fillId="0" borderId="92" xfId="0" applyFont="1" applyBorder="1" applyAlignment="1">
      <alignment horizontal="left" vertical="center" wrapText="1" readingOrder="1"/>
    </xf>
    <xf numFmtId="0" fontId="40" fillId="0" borderId="2" xfId="0" applyFont="1" applyBorder="1" applyAlignment="1">
      <alignment horizontal="left" indent="2"/>
    </xf>
    <xf numFmtId="0" fontId="40" fillId="0" borderId="1" xfId="0" applyFont="1" applyBorder="1" applyAlignment="1">
      <alignment horizontal="left" indent="2"/>
    </xf>
    <xf numFmtId="0" fontId="40" fillId="0" borderId="1" xfId="0" applyFont="1" applyBorder="1" applyAlignment="1">
      <alignment horizontal="left" vertical="center" indent="1"/>
    </xf>
    <xf numFmtId="0" fontId="40" fillId="0" borderId="1" xfId="0" applyFont="1" applyBorder="1" applyAlignment="1">
      <alignment horizontal="left" vertical="center" wrapText="1" indent="1"/>
    </xf>
    <xf numFmtId="0" fontId="79" fillId="0" borderId="0" xfId="0" applyFont="1" applyAlignment="1">
      <alignment horizontal="left" wrapText="1" indent="1"/>
    </xf>
    <xf numFmtId="49" fontId="79" fillId="0" borderId="0" xfId="0" applyNumberFormat="1" applyFont="1" applyAlignment="1">
      <alignment horizontal="left" wrapText="1" indent="3"/>
    </xf>
    <xf numFmtId="49" fontId="79" fillId="0" borderId="0" xfId="0" applyNumberFormat="1" applyFont="1" applyAlignment="1">
      <alignment horizontal="left" wrapText="1" indent="2"/>
    </xf>
    <xf numFmtId="0" fontId="40" fillId="0" borderId="1" xfId="0" applyFont="1" applyBorder="1" applyAlignment="1">
      <alignment horizontal="left" vertical="top" wrapText="1"/>
    </xf>
    <xf numFmtId="0" fontId="40" fillId="0" borderId="1" xfId="0" applyFont="1" applyBorder="1" applyAlignment="1">
      <alignment horizontal="right" vertical="center"/>
    </xf>
    <xf numFmtId="49" fontId="79" fillId="0" borderId="0" xfId="0" applyNumberFormat="1" applyFont="1" applyAlignment="1">
      <alignment horizontal="left" indent="1"/>
    </xf>
    <xf numFmtId="49" fontId="40" fillId="0" borderId="1" xfId="0" applyNumberFormat="1" applyFont="1" applyBorder="1" applyAlignment="1">
      <alignment horizontal="right" vertical="center"/>
    </xf>
    <xf numFmtId="49" fontId="79" fillId="0" borderId="0" xfId="0" applyNumberFormat="1" applyFont="1" applyAlignment="1">
      <alignment horizontal="left" indent="3"/>
    </xf>
    <xf numFmtId="0" fontId="94" fillId="0" borderId="2" xfId="0" applyFont="1" applyBorder="1" applyAlignment="1">
      <alignment horizontal="left" vertical="top" wrapText="1"/>
    </xf>
    <xf numFmtId="49" fontId="40" fillId="0" borderId="1" xfId="0" applyNumberFormat="1" applyFont="1" applyBorder="1" applyAlignment="1">
      <alignment vertical="top" wrapText="1"/>
    </xf>
    <xf numFmtId="49" fontId="40" fillId="0" borderId="1" xfId="0" applyNumberFormat="1" applyFont="1" applyBorder="1" applyAlignment="1">
      <alignment horizontal="left" vertical="top" wrapText="1" indent="2"/>
    </xf>
    <xf numFmtId="0" fontId="79" fillId="0" borderId="0" xfId="0" applyFont="1" applyAlignment="1">
      <alignment horizontal="left" indent="2"/>
    </xf>
    <xf numFmtId="0" fontId="79" fillId="0" borderId="0" xfId="0" applyFont="1" applyAlignment="1">
      <alignment horizontal="left" indent="1"/>
    </xf>
    <xf numFmtId="49" fontId="40" fillId="0" borderId="1" xfId="0" applyNumberFormat="1" applyFont="1" applyBorder="1" applyAlignment="1">
      <alignment horizontal="left" vertical="center" wrapText="1" indent="3"/>
    </xf>
    <xf numFmtId="49" fontId="40" fillId="0" borderId="1" xfId="0" applyNumberFormat="1" applyFont="1" applyBorder="1" applyAlignment="1">
      <alignment horizontal="left" wrapText="1" indent="2"/>
    </xf>
    <xf numFmtId="49" fontId="40" fillId="0" borderId="1" xfId="0" applyNumberFormat="1" applyFont="1" applyBorder="1" applyAlignment="1">
      <alignment horizontal="left" vertical="top" wrapText="1"/>
    </xf>
    <xf numFmtId="49" fontId="40" fillId="0" borderId="1" xfId="0" applyNumberFormat="1" applyFont="1" applyBorder="1" applyAlignment="1">
      <alignment horizontal="left" wrapText="1" indent="3"/>
    </xf>
    <xf numFmtId="49" fontId="40" fillId="0" borderId="1" xfId="0" applyNumberFormat="1" applyFont="1" applyBorder="1" applyAlignment="1">
      <alignment vertical="center"/>
    </xf>
    <xf numFmtId="49" fontId="40" fillId="0" borderId="1" xfId="0" applyNumberFormat="1" applyFont="1" applyBorder="1" applyAlignment="1">
      <alignment horizontal="left" indent="3"/>
    </xf>
    <xf numFmtId="0" fontId="40" fillId="0" borderId="1" xfId="0" applyFont="1" applyBorder="1" applyAlignment="1">
      <alignment horizontal="left" indent="1"/>
    </xf>
    <xf numFmtId="0" fontId="40" fillId="0" borderId="1" xfId="0" applyFont="1" applyBorder="1" applyAlignment="1">
      <alignment horizontal="left" wrapText="1" indent="2"/>
    </xf>
    <xf numFmtId="0" fontId="92" fillId="0" borderId="11" xfId="0" applyFont="1" applyBorder="1" applyAlignment="1">
      <alignment wrapText="1"/>
    </xf>
    <xf numFmtId="0" fontId="40" fillId="0" borderId="1" xfId="0" applyFont="1" applyBorder="1" applyAlignment="1">
      <alignment horizontal="left" vertical="top" wrapText="1" indent="2"/>
    </xf>
    <xf numFmtId="0" fontId="40" fillId="0" borderId="1" xfId="0" applyFont="1" applyBorder="1" applyAlignment="1">
      <alignment horizontal="left" wrapText="1"/>
    </xf>
    <xf numFmtId="0" fontId="40" fillId="0" borderId="1" xfId="24" applyFont="1" applyBorder="1" applyAlignment="1">
      <alignment horizontal="left" vertical="center" wrapText="1" indent="2"/>
    </xf>
    <xf numFmtId="0" fontId="40" fillId="0" borderId="1" xfId="0" applyFont="1" applyBorder="1" applyAlignment="1">
      <alignment wrapText="1"/>
    </xf>
    <xf numFmtId="0" fontId="40" fillId="0" borderId="1" xfId="0" applyFont="1" applyBorder="1"/>
    <xf numFmtId="0" fontId="40" fillId="0" borderId="1" xfId="24" applyFont="1" applyBorder="1" applyAlignment="1">
      <alignment horizontal="left" vertical="center" wrapText="1"/>
    </xf>
    <xf numFmtId="0" fontId="92" fillId="0" borderId="1" xfId="0" applyFont="1" applyBorder="1" applyAlignment="1">
      <alignment wrapText="1"/>
    </xf>
    <xf numFmtId="0" fontId="96" fillId="0" borderId="0" xfId="0" applyFont="1"/>
    <xf numFmtId="0" fontId="94" fillId="0" borderId="1" xfId="24" applyFont="1" applyBorder="1" applyAlignment="1">
      <alignment horizontal="left" vertical="center" wrapText="1"/>
    </xf>
    <xf numFmtId="0" fontId="40" fillId="2" borderId="1" xfId="13" applyFont="1" applyFill="1" applyBorder="1" applyAlignment="1" applyProtection="1">
      <alignment horizontal="right" vertical="center"/>
      <protection locked="0"/>
    </xf>
    <xf numFmtId="2" fontId="40" fillId="2" borderId="1" xfId="13" applyNumberFormat="1" applyFont="1" applyFill="1" applyBorder="1" applyAlignment="1" applyProtection="1">
      <alignment horizontal="right" vertical="center"/>
      <protection locked="0"/>
    </xf>
    <xf numFmtId="0" fontId="40" fillId="0" borderId="1" xfId="0" applyFont="1" applyBorder="1" applyAlignment="1">
      <alignment vertical="center"/>
    </xf>
    <xf numFmtId="0" fontId="40" fillId="0" borderId="8" xfId="11" applyFont="1" applyBorder="1" applyAlignment="1" applyProtection="1">
      <alignment horizontal="left" vertical="top" wrapText="1"/>
      <protection locked="0"/>
    </xf>
    <xf numFmtId="0" fontId="40" fillId="0" borderId="6" xfId="11" applyFont="1" applyBorder="1" applyAlignment="1" applyProtection="1">
      <alignment horizontal="left" vertical="top" wrapText="1"/>
      <protection locked="0"/>
    </xf>
    <xf numFmtId="0" fontId="40" fillId="0" borderId="95" xfId="0" applyFont="1" applyBorder="1" applyAlignment="1">
      <alignment horizontal="left" vertical="center" wrapText="1"/>
    </xf>
    <xf numFmtId="0" fontId="40" fillId="0" borderId="95" xfId="0" applyFont="1" applyBorder="1" applyAlignment="1">
      <alignment vertical="center" wrapText="1"/>
    </xf>
    <xf numFmtId="0" fontId="40" fillId="0" borderId="95" xfId="0" applyFont="1" applyBorder="1" applyAlignment="1">
      <alignment horizontal="right" vertical="center"/>
    </xf>
    <xf numFmtId="0" fontId="40" fillId="0" borderId="96" xfId="0" applyFont="1" applyBorder="1" applyAlignment="1">
      <alignment horizontal="left" vertical="center"/>
    </xf>
    <xf numFmtId="0" fontId="40" fillId="0" borderId="96" xfId="0" applyFont="1" applyBorder="1" applyAlignment="1">
      <alignment horizontal="right" vertical="center"/>
    </xf>
    <xf numFmtId="49" fontId="40" fillId="0" borderId="101" xfId="0" applyNumberFormat="1" applyFont="1" applyBorder="1" applyAlignment="1">
      <alignment horizontal="right" vertical="center"/>
    </xf>
    <xf numFmtId="49" fontId="40" fillId="0" borderId="11" xfId="0" applyNumberFormat="1" applyFont="1" applyBorder="1" applyAlignment="1">
      <alignment horizontal="right" vertical="center"/>
    </xf>
    <xf numFmtId="49" fontId="40" fillId="0" borderId="107" xfId="0" applyNumberFormat="1" applyFont="1" applyBorder="1" applyAlignment="1">
      <alignment horizontal="right" vertical="center"/>
    </xf>
    <xf numFmtId="0" fontId="40" fillId="0" borderId="0" xfId="0" applyFont="1" applyAlignment="1">
      <alignment wrapText="1"/>
    </xf>
    <xf numFmtId="49" fontId="94" fillId="0" borderId="1" xfId="0" applyNumberFormat="1" applyFont="1" applyBorder="1" applyAlignment="1">
      <alignment horizontal="right" vertical="center"/>
    </xf>
    <xf numFmtId="0" fontId="40" fillId="0" borderId="0" xfId="0" applyFont="1" applyAlignment="1">
      <alignment horizontal="left"/>
    </xf>
    <xf numFmtId="49" fontId="40" fillId="0" borderId="95" xfId="0" applyNumberFormat="1" applyFont="1" applyBorder="1" applyAlignment="1">
      <alignment horizontal="right" vertical="center"/>
    </xf>
    <xf numFmtId="167" fontId="4" fillId="5" borderId="17" xfId="1" applyNumberFormat="1" applyFont="1" applyFill="1" applyBorder="1" applyAlignment="1">
      <alignment horizontal="right" vertical="center" wrapText="1"/>
    </xf>
    <xf numFmtId="169" fontId="58" fillId="0" borderId="56" xfId="0" applyNumberFormat="1" applyFont="1" applyBorder="1" applyAlignment="1">
      <alignment horizontal="center"/>
    </xf>
    <xf numFmtId="167" fontId="2" fillId="0" borderId="0" xfId="1" applyNumberFormat="1" applyFont="1" applyFill="1"/>
    <xf numFmtId="167" fontId="20" fillId="0" borderId="0" xfId="1" applyNumberFormat="1" applyFont="1" applyFill="1"/>
    <xf numFmtId="165" fontId="4" fillId="0" borderId="0" xfId="0" applyNumberFormat="1" applyFont="1"/>
    <xf numFmtId="168" fontId="72" fillId="0" borderId="1" xfId="20" applyNumberFormat="1" applyFont="1" applyFill="1" applyBorder="1" applyAlignment="1" applyProtection="1">
      <alignment horizontal="right" vertical="center"/>
      <protection locked="0"/>
    </xf>
    <xf numFmtId="43" fontId="20" fillId="0" borderId="0" xfId="1" applyFont="1" applyFill="1"/>
    <xf numFmtId="167" fontId="87" fillId="0" borderId="0" xfId="1" applyNumberFormat="1" applyFont="1" applyFill="1"/>
    <xf numFmtId="167" fontId="78" fillId="0" borderId="1" xfId="1" applyNumberFormat="1" applyFont="1" applyFill="1" applyBorder="1"/>
    <xf numFmtId="43" fontId="78" fillId="0" borderId="0" xfId="1" applyFont="1" applyFill="1"/>
    <xf numFmtId="43" fontId="87" fillId="0" borderId="0" xfId="0" applyNumberFormat="1" applyFont="1"/>
    <xf numFmtId="0" fontId="78" fillId="0" borderId="0" xfId="5" applyFont="1" applyAlignment="1">
      <alignment vertical="top" wrapText="1"/>
    </xf>
    <xf numFmtId="43" fontId="81" fillId="0" borderId="1" xfId="1" applyFont="1" applyFill="1" applyBorder="1"/>
    <xf numFmtId="43" fontId="81" fillId="0" borderId="1" xfId="0" applyNumberFormat="1" applyFont="1" applyBorder="1"/>
    <xf numFmtId="43" fontId="81" fillId="0" borderId="1" xfId="1" applyFont="1" applyFill="1" applyBorder="1" applyAlignment="1">
      <alignment horizontal="left" indent="1"/>
    </xf>
    <xf numFmtId="167" fontId="81" fillId="0" borderId="1" xfId="0" applyNumberFormat="1" applyFont="1" applyBorder="1"/>
    <xf numFmtId="167" fontId="78" fillId="0" borderId="1" xfId="1" applyNumberFormat="1" applyFont="1" applyFill="1" applyBorder="1" applyAlignment="1">
      <alignment horizontal="left" indent="1"/>
    </xf>
    <xf numFmtId="0" fontId="78" fillId="0" borderId="32" xfId="0" applyFont="1" applyBorder="1"/>
    <xf numFmtId="0" fontId="81" fillId="0" borderId="12" xfId="0" applyFont="1" applyBorder="1"/>
    <xf numFmtId="43" fontId="81" fillId="0" borderId="32" xfId="0" applyNumberFormat="1" applyFont="1" applyBorder="1"/>
    <xf numFmtId="0" fontId="78" fillId="0" borderId="17" xfId="0" applyFont="1" applyBorder="1" applyAlignment="1">
      <alignment horizontal="left" indent="1"/>
    </xf>
    <xf numFmtId="43" fontId="78" fillId="0" borderId="13" xfId="1" applyFont="1" applyFill="1" applyBorder="1" applyAlignment="1">
      <alignment horizontal="center"/>
    </xf>
    <xf numFmtId="0" fontId="78" fillId="0" borderId="13" xfId="0" applyFont="1" applyBorder="1" applyAlignment="1">
      <alignment horizontal="left" indent="2"/>
    </xf>
    <xf numFmtId="0" fontId="78" fillId="0" borderId="17" xfId="0" applyFont="1" applyBorder="1" applyAlignment="1">
      <alignment horizontal="left" indent="2"/>
    </xf>
    <xf numFmtId="43" fontId="78" fillId="0" borderId="13" xfId="1" applyFont="1" applyFill="1" applyBorder="1" applyAlignment="1">
      <alignment horizontal="right" indent="2"/>
    </xf>
    <xf numFmtId="49" fontId="78" fillId="0" borderId="13" xfId="0" applyNumberFormat="1" applyFont="1" applyBorder="1" applyAlignment="1">
      <alignment horizontal="left" indent="3"/>
    </xf>
    <xf numFmtId="49" fontId="78" fillId="0" borderId="17" xfId="0" applyNumberFormat="1" applyFont="1" applyBorder="1" applyAlignment="1">
      <alignment horizontal="left" indent="3"/>
    </xf>
    <xf numFmtId="43" fontId="78" fillId="0" borderId="13" xfId="1" applyFont="1" applyFill="1" applyBorder="1" applyAlignment="1">
      <alignment horizontal="left" indent="3"/>
    </xf>
    <xf numFmtId="49" fontId="78" fillId="0" borderId="13" xfId="0" applyNumberFormat="1" applyFont="1" applyBorder="1" applyAlignment="1">
      <alignment horizontal="left" indent="1"/>
    </xf>
    <xf numFmtId="43" fontId="78" fillId="0" borderId="13" xfId="1" applyFont="1" applyFill="1" applyBorder="1" applyAlignment="1">
      <alignment horizontal="left" indent="1"/>
    </xf>
    <xf numFmtId="43" fontId="78" fillId="0" borderId="1" xfId="1" applyFont="1" applyFill="1" applyBorder="1" applyAlignment="1">
      <alignment horizontal="left" vertical="center" wrapText="1"/>
    </xf>
    <xf numFmtId="0" fontId="8" fillId="0" borderId="1" xfId="11" applyFont="1" applyBorder="1" applyAlignment="1" applyProtection="1">
      <alignment vertical="center" wrapText="1"/>
      <protection locked="0"/>
    </xf>
    <xf numFmtId="43" fontId="65" fillId="2" borderId="1" xfId="1" applyFont="1" applyFill="1" applyBorder="1" applyProtection="1">
      <protection locked="0"/>
    </xf>
    <xf numFmtId="0" fontId="16" fillId="0" borderId="5" xfId="0" applyFont="1" applyBorder="1" applyAlignment="1">
      <alignment horizontal="center" vertical="center"/>
    </xf>
    <xf numFmtId="0" fontId="5" fillId="0" borderId="10" xfId="0" applyFont="1" applyBorder="1" applyAlignment="1">
      <alignment horizontal="left" vertical="center" wrapText="1" indent="1"/>
    </xf>
    <xf numFmtId="0" fontId="5" fillId="0" borderId="24" xfId="0" applyFont="1" applyBorder="1" applyAlignment="1">
      <alignment horizontal="left" vertical="center" wrapText="1" indent="1"/>
    </xf>
    <xf numFmtId="164" fontId="17" fillId="3" borderId="77" xfId="6" applyBorder="1"/>
    <xf numFmtId="10" fontId="4" fillId="0" borderId="17" xfId="2" applyNumberFormat="1" applyFont="1" applyBorder="1" applyAlignment="1" applyProtection="1">
      <alignment vertical="center" wrapText="1"/>
      <protection locked="0"/>
    </xf>
    <xf numFmtId="10" fontId="4" fillId="0" borderId="1" xfId="2" quotePrefix="1" applyNumberFormat="1" applyFont="1" applyFill="1" applyBorder="1" applyAlignment="1" applyProtection="1">
      <alignment horizontal="right" vertical="center" wrapText="1"/>
      <protection locked="0"/>
    </xf>
    <xf numFmtId="9" fontId="17" fillId="3" borderId="0" xfId="2" applyFont="1" applyFill="1"/>
    <xf numFmtId="9" fontId="17" fillId="3" borderId="77" xfId="2" applyFont="1" applyFill="1" applyBorder="1"/>
    <xf numFmtId="165" fontId="9" fillId="4" borderId="17" xfId="0" applyNumberFormat="1" applyFont="1" applyFill="1" applyBorder="1" applyAlignment="1" applyProtection="1">
      <alignment vertical="center"/>
      <protection locked="0"/>
    </xf>
    <xf numFmtId="165" fontId="19" fillId="4" borderId="1" xfId="0" applyNumberFormat="1" applyFont="1" applyFill="1" applyBorder="1" applyAlignment="1" applyProtection="1">
      <alignment vertical="center"/>
      <protection locked="0"/>
    </xf>
    <xf numFmtId="165" fontId="19" fillId="4" borderId="17" xfId="0" applyNumberFormat="1" applyFont="1" applyFill="1" applyBorder="1" applyAlignment="1" applyProtection="1">
      <alignment vertical="center"/>
      <protection locked="0"/>
    </xf>
    <xf numFmtId="165" fontId="9" fillId="4" borderId="2" xfId="0" applyNumberFormat="1" applyFont="1" applyFill="1" applyBorder="1" applyAlignment="1" applyProtection="1">
      <alignment vertical="center"/>
      <protection locked="0"/>
    </xf>
    <xf numFmtId="165" fontId="19" fillId="4" borderId="2" xfId="0" applyNumberFormat="1" applyFont="1" applyFill="1" applyBorder="1" applyAlignment="1" applyProtection="1">
      <alignment vertical="center"/>
      <protection locked="0"/>
    </xf>
    <xf numFmtId="165" fontId="19" fillId="4" borderId="20" xfId="0" applyNumberFormat="1" applyFont="1" applyFill="1" applyBorder="1" applyAlignment="1" applyProtection="1">
      <alignment vertical="center"/>
      <protection locked="0"/>
    </xf>
    <xf numFmtId="0" fontId="8" fillId="0" borderId="0" xfId="0" applyFont="1" applyAlignment="1">
      <alignment vertical="top" wrapText="1"/>
    </xf>
    <xf numFmtId="166" fontId="9" fillId="4" borderId="1" xfId="2" applyNumberFormat="1" applyFont="1" applyFill="1" applyBorder="1" applyAlignment="1" applyProtection="1">
      <alignment vertical="center"/>
      <protection locked="0"/>
    </xf>
    <xf numFmtId="166" fontId="19" fillId="4" borderId="1" xfId="2" applyNumberFormat="1" applyFont="1" applyFill="1" applyBorder="1" applyAlignment="1" applyProtection="1">
      <alignment vertical="center"/>
      <protection locked="0"/>
    </xf>
    <xf numFmtId="166" fontId="19" fillId="4" borderId="17" xfId="2" applyNumberFormat="1" applyFont="1" applyFill="1" applyBorder="1" applyAlignment="1" applyProtection="1">
      <alignment vertical="center"/>
      <protection locked="0"/>
    </xf>
    <xf numFmtId="166" fontId="9" fillId="4" borderId="17" xfId="2" applyNumberFormat="1" applyFont="1" applyFill="1" applyBorder="1" applyAlignment="1" applyProtection="1">
      <alignment vertical="center"/>
      <protection locked="0"/>
    </xf>
    <xf numFmtId="166" fontId="9" fillId="4" borderId="22" xfId="2" applyNumberFormat="1" applyFont="1" applyFill="1" applyBorder="1" applyAlignment="1" applyProtection="1">
      <alignment vertical="center"/>
      <protection locked="0"/>
    </xf>
    <xf numFmtId="166" fontId="19" fillId="4" borderId="22" xfId="2" applyNumberFormat="1" applyFont="1" applyFill="1" applyBorder="1" applyAlignment="1" applyProtection="1">
      <alignment vertical="center"/>
      <protection locked="0"/>
    </xf>
    <xf numFmtId="166" fontId="19" fillId="4" borderId="23" xfId="2" applyNumberFormat="1" applyFont="1" applyFill="1" applyBorder="1" applyAlignment="1" applyProtection="1">
      <alignment vertical="center"/>
      <protection locked="0"/>
    </xf>
    <xf numFmtId="169" fontId="33" fillId="5" borderId="22" xfId="0" applyNumberFormat="1" applyFont="1" applyFill="1" applyBorder="1" applyAlignment="1">
      <alignment horizontal="right" vertical="center"/>
    </xf>
    <xf numFmtId="167" fontId="4" fillId="5" borderId="1" xfId="1" applyNumberFormat="1" applyFont="1" applyFill="1" applyBorder="1" applyAlignment="1">
      <alignment horizontal="left" vertical="center" wrapText="1"/>
    </xf>
    <xf numFmtId="167" fontId="33" fillId="5" borderId="17" xfId="1" applyNumberFormat="1" applyFont="1" applyFill="1" applyBorder="1" applyAlignment="1">
      <alignment horizontal="center" vertical="center" wrapText="1"/>
    </xf>
    <xf numFmtId="43" fontId="7" fillId="0" borderId="0" xfId="1" applyFont="1"/>
    <xf numFmtId="43" fontId="9" fillId="0" borderId="0" xfId="1" applyFont="1"/>
    <xf numFmtId="43" fontId="4" fillId="0" borderId="46" xfId="1" applyFont="1" applyBorder="1" applyAlignment="1">
      <alignment horizontal="center" vertical="center" wrapText="1"/>
    </xf>
    <xf numFmtId="43" fontId="7" fillId="0" borderId="1" xfId="1" applyFont="1" applyBorder="1"/>
    <xf numFmtId="43" fontId="60" fillId="0" borderId="0" xfId="1" applyFont="1"/>
    <xf numFmtId="43" fontId="4" fillId="0" borderId="1" xfId="1" applyFont="1" applyBorder="1"/>
    <xf numFmtId="43" fontId="4" fillId="0" borderId="6" xfId="1" applyFont="1" applyBorder="1"/>
    <xf numFmtId="43" fontId="4" fillId="0" borderId="17" xfId="1" applyFont="1" applyBorder="1"/>
    <xf numFmtId="43" fontId="4" fillId="5" borderId="22" xfId="1" applyFont="1" applyFill="1" applyBorder="1"/>
    <xf numFmtId="43" fontId="4" fillId="5" borderId="23" xfId="1" applyFont="1" applyFill="1" applyBorder="1"/>
    <xf numFmtId="43" fontId="17" fillId="3" borderId="0" xfId="1" applyFont="1" applyFill="1"/>
    <xf numFmtId="43" fontId="4" fillId="0" borderId="14" xfId="1" applyFont="1" applyBorder="1" applyAlignment="1">
      <alignment vertical="center"/>
    </xf>
    <xf numFmtId="43" fontId="4" fillId="0" borderId="12" xfId="1" applyFont="1" applyBorder="1" applyAlignment="1">
      <alignment vertical="center"/>
    </xf>
    <xf numFmtId="43" fontId="4" fillId="2" borderId="7" xfId="1" applyFont="1" applyFill="1" applyBorder="1" applyAlignment="1">
      <alignment vertical="center"/>
    </xf>
    <xf numFmtId="43" fontId="4" fillId="2" borderId="18" xfId="1" applyFont="1" applyFill="1" applyBorder="1" applyAlignment="1">
      <alignment vertical="center"/>
    </xf>
    <xf numFmtId="43" fontId="4" fillId="0" borderId="6" xfId="1" applyFont="1" applyBorder="1" applyAlignment="1">
      <alignment vertical="center"/>
    </xf>
    <xf numFmtId="43" fontId="4" fillId="0" borderId="17" xfId="1" applyFont="1" applyBorder="1" applyAlignment="1">
      <alignment vertical="center"/>
    </xf>
    <xf numFmtId="43" fontId="4" fillId="0" borderId="22" xfId="1" applyFont="1" applyBorder="1" applyAlignment="1">
      <alignment vertical="center"/>
    </xf>
    <xf numFmtId="43" fontId="4" fillId="0" borderId="35" xfId="1" applyFont="1" applyBorder="1" applyAlignment="1">
      <alignment vertical="center"/>
    </xf>
    <xf numFmtId="43" fontId="4" fillId="0" borderId="23" xfId="1" applyFont="1" applyBorder="1" applyAlignment="1">
      <alignment vertical="center"/>
    </xf>
    <xf numFmtId="43" fontId="78" fillId="5" borderId="1" xfId="1" applyFont="1" applyFill="1" applyBorder="1"/>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111" xfId="0" applyFont="1" applyBorder="1" applyAlignment="1">
      <alignment horizontal="center" vertical="center"/>
    </xf>
    <xf numFmtId="0" fontId="0" fillId="0" borderId="1" xfId="0" applyBorder="1" applyAlignment="1">
      <alignment horizontal="center" vertical="center"/>
    </xf>
    <xf numFmtId="0" fontId="21" fillId="0" borderId="2" xfId="0" applyFont="1" applyBorder="1" applyAlignment="1">
      <alignment horizontal="center" vertical="center"/>
    </xf>
    <xf numFmtId="0" fontId="21" fillId="0" borderId="11" xfId="0" applyFont="1" applyBorder="1" applyAlignment="1">
      <alignment horizontal="center" vertical="center"/>
    </xf>
    <xf numFmtId="167" fontId="14" fillId="0" borderId="10" xfId="1" applyNumberFormat="1" applyFont="1" applyBorder="1" applyAlignment="1">
      <alignment horizontal="center" vertical="center"/>
    </xf>
    <xf numFmtId="167" fontId="14" fillId="0" borderId="24" xfId="1" applyNumberFormat="1"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14" fillId="0" borderId="10" xfId="0" applyFont="1" applyBorder="1" applyAlignment="1">
      <alignment horizontal="center" vertical="center"/>
    </xf>
    <xf numFmtId="0" fontId="14" fillId="0" borderId="24" xfId="0" applyFont="1" applyBorder="1" applyAlignment="1">
      <alignment horizontal="center" vertical="center"/>
    </xf>
    <xf numFmtId="0" fontId="0" fillId="0" borderId="1" xfId="0" applyBorder="1" applyAlignment="1">
      <alignment horizontal="center" vertical="center" wrapText="1"/>
    </xf>
    <xf numFmtId="0" fontId="14" fillId="0" borderId="10" xfId="0" applyFont="1" applyBorder="1" applyAlignment="1">
      <alignment horizontal="center"/>
    </xf>
    <xf numFmtId="0" fontId="14" fillId="0" borderId="24" xfId="0" applyFont="1" applyBorder="1" applyAlignment="1">
      <alignment horizontal="center"/>
    </xf>
    <xf numFmtId="0" fontId="14" fillId="0" borderId="5" xfId="0" applyFont="1" applyBorder="1" applyAlignment="1">
      <alignment horizontal="left" wrapText="1"/>
    </xf>
    <xf numFmtId="0" fontId="38" fillId="0" borderId="1" xfId="0" applyFont="1" applyBorder="1" applyAlignment="1">
      <alignment wrapText="1"/>
    </xf>
    <xf numFmtId="0" fontId="4" fillId="0" borderId="17" xfId="0" applyFont="1" applyBorder="1"/>
    <xf numFmtId="0" fontId="14" fillId="0" borderId="6" xfId="0" applyFont="1" applyBorder="1" applyAlignment="1">
      <alignment horizontal="center" vertical="center" wrapText="1"/>
    </xf>
    <xf numFmtId="0" fontId="14" fillId="0" borderId="1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xf>
    <xf numFmtId="0" fontId="4" fillId="0" borderId="18" xfId="0" applyFont="1" applyBorder="1" applyAlignment="1">
      <alignment horizontal="center"/>
    </xf>
    <xf numFmtId="0" fontId="33" fillId="5" borderId="42" xfId="0" applyFont="1" applyFill="1" applyBorder="1" applyAlignment="1">
      <alignment horizontal="center" vertical="center" wrapText="1"/>
    </xf>
    <xf numFmtId="0" fontId="33" fillId="5" borderId="43" xfId="0" applyFont="1" applyFill="1" applyBorder="1" applyAlignment="1">
      <alignment horizontal="center" vertical="center" wrapText="1"/>
    </xf>
    <xf numFmtId="0" fontId="33" fillId="5" borderId="44" xfId="0" applyFont="1" applyFill="1" applyBorder="1" applyAlignment="1">
      <alignment horizontal="center" vertical="center" wrapText="1"/>
    </xf>
    <xf numFmtId="0" fontId="33" fillId="5" borderId="8" xfId="0" applyFont="1" applyFill="1" applyBorder="1" applyAlignment="1">
      <alignment horizontal="center" vertical="center" wrapText="1"/>
    </xf>
    <xf numFmtId="0" fontId="4" fillId="11" borderId="1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1" borderId="11" xfId="5" applyFont="1" applyFill="1" applyBorder="1" applyAlignment="1">
      <alignment horizontal="center" vertical="top"/>
    </xf>
    <xf numFmtId="0" fontId="33" fillId="10" borderId="12" xfId="0" applyFont="1" applyFill="1" applyBorder="1" applyAlignment="1">
      <alignment horizontal="center" vertical="center" wrapText="1"/>
    </xf>
    <xf numFmtId="0" fontId="33" fillId="10" borderId="17" xfId="0" applyFont="1" applyFill="1" applyBorder="1" applyAlignment="1">
      <alignment horizontal="center" vertical="center" wrapText="1"/>
    </xf>
    <xf numFmtId="9" fontId="4" fillId="0" borderId="6" xfId="0" applyNumberFormat="1" applyFont="1" applyBorder="1" applyAlignment="1">
      <alignment horizontal="center" vertical="center"/>
    </xf>
    <xf numFmtId="9" fontId="4" fillId="0" borderId="8" xfId="0" applyNumberFormat="1" applyFont="1" applyBorder="1" applyAlignment="1">
      <alignment horizontal="center" vertical="center"/>
    </xf>
    <xf numFmtId="0" fontId="61" fillId="2" borderId="20" xfId="11" applyFont="1" applyFill="1" applyBorder="1" applyAlignment="1" applyProtection="1">
      <alignment horizontal="center" vertical="center" wrapText="1"/>
      <protection locked="0"/>
    </xf>
    <xf numFmtId="0" fontId="61" fillId="2" borderId="12" xfId="11"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11" xfId="0" applyFont="1" applyBorder="1" applyAlignment="1">
      <alignment horizontal="center" vertical="center" wrapText="1"/>
    </xf>
    <xf numFmtId="167" fontId="16" fillId="2" borderId="9" xfId="15" applyNumberFormat="1" applyFont="1" applyFill="1" applyBorder="1" applyAlignment="1" applyProtection="1">
      <alignment horizontal="center"/>
      <protection locked="0"/>
    </xf>
    <xf numFmtId="167" fontId="16" fillId="2" borderId="10" xfId="15" applyNumberFormat="1" applyFont="1" applyFill="1" applyBorder="1" applyAlignment="1" applyProtection="1">
      <alignment horizontal="center"/>
      <protection locked="0"/>
    </xf>
    <xf numFmtId="167" fontId="16" fillId="2" borderId="24" xfId="15" applyNumberFormat="1" applyFont="1" applyFill="1" applyBorder="1" applyAlignment="1" applyProtection="1">
      <alignment horizontal="center"/>
      <protection locked="0"/>
    </xf>
    <xf numFmtId="167" fontId="16" fillId="0" borderId="62" xfId="15" applyNumberFormat="1" applyFont="1" applyFill="1" applyBorder="1" applyAlignment="1" applyProtection="1">
      <alignment horizontal="center" vertical="center" wrapText="1"/>
      <protection locked="0"/>
    </xf>
    <xf numFmtId="167" fontId="16" fillId="0" borderId="64" xfId="15" applyNumberFormat="1" applyFont="1" applyFill="1" applyBorder="1" applyAlignment="1" applyProtection="1">
      <alignment horizontal="center" vertical="center" wrapText="1"/>
      <protection locked="0"/>
    </xf>
    <xf numFmtId="0" fontId="33" fillId="0" borderId="63" xfId="0" applyFont="1" applyBorder="1" applyAlignment="1">
      <alignment horizontal="center" vertical="center" wrapText="1"/>
    </xf>
    <xf numFmtId="0" fontId="33" fillId="0" borderId="65" xfId="0" applyFont="1" applyBorder="1" applyAlignment="1">
      <alignment horizontal="center" vertical="center" wrapText="1"/>
    </xf>
    <xf numFmtId="0" fontId="4" fillId="0" borderId="6" xfId="0" applyFont="1" applyBorder="1" applyAlignment="1">
      <alignment horizontal="center" wrapText="1"/>
    </xf>
    <xf numFmtId="0" fontId="4" fillId="0" borderId="8" xfId="0" applyFont="1" applyBorder="1" applyAlignment="1">
      <alignment horizontal="center" wrapText="1"/>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63" fillId="0" borderId="59" xfId="0" applyFont="1" applyBorder="1" applyAlignment="1">
      <alignment horizontal="left" vertical="center"/>
    </xf>
    <xf numFmtId="0" fontId="63" fillId="0" borderId="60" xfId="0" applyFont="1" applyBorder="1" applyAlignment="1">
      <alignment horizontal="left" vertical="center"/>
    </xf>
    <xf numFmtId="0" fontId="4" fillId="0" borderId="60"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0" xfId="0" applyFont="1" applyBorder="1" applyAlignment="1">
      <alignment horizontal="center"/>
    </xf>
    <xf numFmtId="0" fontId="4" fillId="0" borderId="24" xfId="0" applyFont="1" applyBorder="1" applyAlignment="1">
      <alignment horizontal="center" vertical="center" wrapText="1"/>
    </xf>
    <xf numFmtId="0" fontId="4" fillId="0" borderId="17" xfId="0" applyFont="1" applyBorder="1" applyAlignment="1">
      <alignment horizontal="center" vertical="center" wrapText="1"/>
    </xf>
    <xf numFmtId="0" fontId="81" fillId="0" borderId="78" xfId="0" applyFont="1" applyBorder="1" applyAlignment="1">
      <alignment horizontal="left" vertical="center" wrapText="1"/>
    </xf>
    <xf numFmtId="0" fontId="81" fillId="0" borderId="79" xfId="0" applyFont="1" applyBorder="1" applyAlignment="1">
      <alignment horizontal="left" vertical="center" wrapText="1"/>
    </xf>
    <xf numFmtId="0" fontId="81" fillId="0" borderId="81" xfId="0" applyFont="1" applyBorder="1" applyAlignment="1">
      <alignment horizontal="left" vertical="center" wrapText="1"/>
    </xf>
    <xf numFmtId="0" fontId="81" fillId="0" borderId="82" xfId="0" applyFont="1" applyBorder="1" applyAlignment="1">
      <alignment horizontal="left" vertical="center" wrapText="1"/>
    </xf>
    <xf numFmtId="0" fontId="81" fillId="0" borderId="83" xfId="0" applyFont="1" applyBorder="1" applyAlignment="1">
      <alignment horizontal="left" vertical="center" wrapText="1"/>
    </xf>
    <xf numFmtId="0" fontId="81" fillId="0" borderId="84" xfId="0" applyFont="1" applyBorder="1" applyAlignment="1">
      <alignment horizontal="left" vertical="center" wrapText="1"/>
    </xf>
    <xf numFmtId="0" fontId="82" fillId="0" borderId="3" xfId="0" applyFont="1" applyBorder="1" applyAlignment="1">
      <alignment horizontal="center" vertical="center" wrapText="1"/>
    </xf>
    <xf numFmtId="0" fontId="82" fillId="0" borderId="4" xfId="0" applyFont="1" applyBorder="1" applyAlignment="1">
      <alignment horizontal="center" vertical="center" wrapText="1"/>
    </xf>
    <xf numFmtId="0" fontId="82" fillId="0" borderId="80" xfId="0" applyFont="1" applyBorder="1" applyAlignment="1">
      <alignment horizontal="center" vertical="center" wrapText="1"/>
    </xf>
    <xf numFmtId="0" fontId="82" fillId="0" borderId="14" xfId="0" applyFont="1" applyBorder="1" applyAlignment="1">
      <alignment horizontal="center" vertical="center" wrapText="1"/>
    </xf>
    <xf numFmtId="0" fontId="82" fillId="0" borderId="15" xfId="0" applyFont="1" applyBorder="1" applyAlignment="1">
      <alignment horizontal="center" vertical="center" wrapText="1"/>
    </xf>
    <xf numFmtId="0" fontId="82" fillId="0" borderId="29" xfId="0" applyFont="1" applyBorder="1" applyAlignment="1">
      <alignment horizontal="center" vertical="center" wrapText="1"/>
    </xf>
    <xf numFmtId="0" fontId="78" fillId="0" borderId="1" xfId="0" applyFont="1" applyBorder="1" applyAlignment="1">
      <alignment horizontal="center" vertical="center" wrapText="1"/>
    </xf>
    <xf numFmtId="0" fontId="78" fillId="0" borderId="2" xfId="0" applyFont="1" applyBorder="1" applyAlignment="1">
      <alignment horizontal="center" vertical="center" wrapText="1"/>
    </xf>
    <xf numFmtId="0" fontId="78" fillId="0" borderId="11" xfId="0" applyFont="1" applyBorder="1" applyAlignment="1">
      <alignment horizontal="center" vertical="center" wrapText="1"/>
    </xf>
    <xf numFmtId="0" fontId="78" fillId="0" borderId="6" xfId="0" applyFont="1" applyBorder="1" applyAlignment="1">
      <alignment horizontal="center" vertical="center" wrapText="1"/>
    </xf>
    <xf numFmtId="0" fontId="78" fillId="0" borderId="8" xfId="0" applyFont="1" applyBorder="1" applyAlignment="1">
      <alignment horizontal="center" vertical="center" wrapText="1"/>
    </xf>
    <xf numFmtId="0" fontId="89" fillId="0" borderId="1" xfId="0" applyFont="1" applyBorder="1" applyAlignment="1">
      <alignment horizontal="center" vertical="center"/>
    </xf>
    <xf numFmtId="0" fontId="80" fillId="0" borderId="3" xfId="0" applyFont="1" applyBorder="1" applyAlignment="1">
      <alignment horizontal="center" vertical="center"/>
    </xf>
    <xf numFmtId="0" fontId="80" fillId="0" borderId="80" xfId="0" applyFont="1" applyBorder="1" applyAlignment="1">
      <alignment horizontal="center" vertical="center"/>
    </xf>
    <xf numFmtId="0" fontId="80" fillId="0" borderId="14" xfId="0" applyFont="1" applyBorder="1" applyAlignment="1">
      <alignment horizontal="center" vertical="center"/>
    </xf>
    <xf numFmtId="0" fontId="80" fillId="0" borderId="29" xfId="0" applyFont="1" applyBorder="1" applyAlignment="1">
      <alignment horizontal="center" vertical="center"/>
    </xf>
    <xf numFmtId="0" fontId="81" fillId="0" borderId="1" xfId="0" applyFont="1" applyBorder="1" applyAlignment="1">
      <alignment horizontal="center" vertical="center" wrapText="1"/>
    </xf>
    <xf numFmtId="0" fontId="81" fillId="0" borderId="3" xfId="0" applyFont="1" applyBorder="1" applyAlignment="1">
      <alignment horizontal="center" vertical="center" wrapText="1"/>
    </xf>
    <xf numFmtId="0" fontId="81" fillId="0" borderId="80" xfId="0" applyFont="1" applyBorder="1" applyAlignment="1">
      <alignment horizontal="center" vertical="center" wrapText="1"/>
    </xf>
    <xf numFmtId="0" fontId="81" fillId="0" borderId="86" xfId="0" applyFont="1" applyBorder="1" applyAlignment="1">
      <alignment horizontal="center" vertical="center" wrapText="1"/>
    </xf>
    <xf numFmtId="0" fontId="81" fillId="0" borderId="28" xfId="0" applyFont="1" applyBorder="1" applyAlignment="1">
      <alignment horizontal="center" vertical="center" wrapText="1"/>
    </xf>
    <xf numFmtId="0" fontId="81" fillId="0" borderId="14" xfId="0" applyFont="1" applyBorder="1" applyAlignment="1">
      <alignment horizontal="center" vertical="center" wrapText="1"/>
    </xf>
    <xf numFmtId="0" fontId="81" fillId="0" borderId="29" xfId="0" applyFont="1" applyBorder="1" applyAlignment="1">
      <alignment horizontal="center" vertical="center" wrapText="1"/>
    </xf>
    <xf numFmtId="0" fontId="78" fillId="0" borderId="7" xfId="0" applyFont="1" applyBorder="1" applyAlignment="1">
      <alignment horizontal="center" vertical="center" wrapText="1"/>
    </xf>
    <xf numFmtId="0" fontId="81" fillId="0" borderId="31" xfId="0" applyFont="1" applyBorder="1" applyAlignment="1">
      <alignment horizontal="center" vertical="center" wrapText="1"/>
    </xf>
    <xf numFmtId="0" fontId="81" fillId="0" borderId="11" xfId="0" applyFont="1" applyBorder="1" applyAlignment="1">
      <alignment horizontal="center" vertical="center" wrapText="1"/>
    </xf>
    <xf numFmtId="0" fontId="78" fillId="0" borderId="31" xfId="0" applyFont="1" applyBorder="1" applyAlignment="1">
      <alignment horizontal="center" vertical="center" wrapText="1"/>
    </xf>
    <xf numFmtId="0" fontId="78" fillId="0" borderId="3" xfId="0" applyFont="1" applyBorder="1" applyAlignment="1">
      <alignment horizontal="center" vertical="center" wrapText="1"/>
    </xf>
    <xf numFmtId="0" fontId="78" fillId="0" borderId="4" xfId="0" applyFont="1" applyBorder="1" applyAlignment="1">
      <alignment horizontal="center" vertical="center" wrapText="1"/>
    </xf>
    <xf numFmtId="0" fontId="78" fillId="0" borderId="80" xfId="0" applyFont="1" applyBorder="1" applyAlignment="1">
      <alignment horizontal="center" vertical="center" wrapText="1"/>
    </xf>
    <xf numFmtId="0" fontId="78" fillId="0" borderId="29" xfId="0" applyFont="1" applyBorder="1" applyAlignment="1">
      <alignment horizontal="center" vertical="center" wrapText="1"/>
    </xf>
    <xf numFmtId="0" fontId="81" fillId="0" borderId="59" xfId="0" applyFont="1" applyBorder="1" applyAlignment="1">
      <alignment horizontal="left" vertical="top" wrapText="1"/>
    </xf>
    <xf numFmtId="0" fontId="81" fillId="0" borderId="67" xfId="0" applyFont="1" applyBorder="1" applyAlignment="1">
      <alignment horizontal="left" vertical="top" wrapText="1"/>
    </xf>
    <xf numFmtId="0" fontId="81" fillId="0" borderId="61" xfId="0" applyFont="1" applyBorder="1" applyAlignment="1">
      <alignment horizontal="left" vertical="top" wrapText="1"/>
    </xf>
    <xf numFmtId="0" fontId="81" fillId="0" borderId="77" xfId="0" applyFont="1" applyBorder="1" applyAlignment="1">
      <alignment horizontal="left" vertical="top" wrapText="1"/>
    </xf>
    <xf numFmtId="0" fontId="81" fillId="0" borderId="76" xfId="0" applyFont="1" applyBorder="1" applyAlignment="1">
      <alignment horizontal="left" vertical="top" wrapText="1"/>
    </xf>
    <xf numFmtId="0" fontId="81" fillId="0" borderId="16" xfId="0" applyFont="1" applyBorder="1" applyAlignment="1">
      <alignment horizontal="left" vertical="top" wrapText="1"/>
    </xf>
    <xf numFmtId="0" fontId="78" fillId="0" borderId="59" xfId="0" applyFont="1" applyBorder="1" applyAlignment="1">
      <alignment horizontal="center" vertical="center" wrapText="1"/>
    </xf>
    <xf numFmtId="0" fontId="78" fillId="0" borderId="60" xfId="0" applyFont="1" applyBorder="1" applyAlignment="1">
      <alignment horizontal="center" vertical="center" wrapText="1"/>
    </xf>
    <xf numFmtId="0" fontId="78" fillId="0" borderId="67" xfId="0" applyFont="1" applyBorder="1" applyAlignment="1">
      <alignment horizontal="center" vertical="center" wrapText="1"/>
    </xf>
    <xf numFmtId="0" fontId="81" fillId="0" borderId="87" xfId="0" applyFont="1" applyBorder="1" applyAlignment="1">
      <alignment horizontal="center" vertical="center" wrapText="1"/>
    </xf>
    <xf numFmtId="0" fontId="81" fillId="0" borderId="32" xfId="0" applyFont="1" applyBorder="1" applyAlignment="1">
      <alignment horizontal="center" vertical="center" wrapText="1"/>
    </xf>
    <xf numFmtId="0" fontId="78" fillId="0" borderId="17" xfId="0" applyFont="1" applyBorder="1" applyAlignment="1">
      <alignment horizontal="center" vertical="center" wrapText="1"/>
    </xf>
    <xf numFmtId="0" fontId="78" fillId="0" borderId="3" xfId="0" applyFont="1" applyBorder="1" applyAlignment="1">
      <alignment horizontal="center" vertical="top" wrapText="1"/>
    </xf>
    <xf numFmtId="0" fontId="78" fillId="0" borderId="4" xfId="0" applyFont="1" applyBorder="1" applyAlignment="1">
      <alignment horizontal="center" vertical="top" wrapText="1"/>
    </xf>
    <xf numFmtId="0" fontId="78" fillId="0" borderId="7" xfId="0" applyFont="1" applyBorder="1" applyAlignment="1">
      <alignment horizontal="center" vertical="top" wrapText="1"/>
    </xf>
    <xf numFmtId="0" fontId="78" fillId="0" borderId="8" xfId="0" applyFont="1" applyBorder="1" applyAlignment="1">
      <alignment horizontal="center" vertical="top" wrapText="1"/>
    </xf>
    <xf numFmtId="0" fontId="92" fillId="0" borderId="88" xfId="0" applyFont="1" applyBorder="1" applyAlignment="1">
      <alignment horizontal="left" vertical="top" wrapText="1"/>
    </xf>
    <xf numFmtId="0" fontId="92" fillId="0" borderId="89" xfId="0" applyFont="1" applyBorder="1" applyAlignment="1">
      <alignment horizontal="left" vertical="top" wrapText="1"/>
    </xf>
    <xf numFmtId="0" fontId="83" fillId="0" borderId="1" xfId="0" applyFont="1" applyBorder="1" applyAlignment="1">
      <alignment horizontal="center" vertical="center" wrapText="1"/>
    </xf>
    <xf numFmtId="0" fontId="86" fillId="0" borderId="1" xfId="0" applyFont="1" applyBorder="1" applyAlignment="1">
      <alignment horizontal="center" vertical="center"/>
    </xf>
    <xf numFmtId="0" fontId="83" fillId="0" borderId="2" xfId="0" applyFont="1" applyBorder="1" applyAlignment="1">
      <alignment horizontal="center" vertical="center" wrapText="1"/>
    </xf>
    <xf numFmtId="0" fontId="40" fillId="2" borderId="6" xfId="0" applyFont="1" applyFill="1" applyBorder="1" applyAlignment="1">
      <alignment vertical="center" wrapText="1"/>
    </xf>
    <xf numFmtId="0" fontId="40" fillId="2" borderId="8" xfId="0" applyFont="1" applyFill="1" applyBorder="1" applyAlignment="1">
      <alignment vertical="center" wrapText="1"/>
    </xf>
    <xf numFmtId="0" fontId="40" fillId="0" borderId="6" xfId="0" applyFont="1" applyBorder="1" applyAlignment="1">
      <alignment horizontal="left" vertical="center" wrapText="1"/>
    </xf>
    <xf numFmtId="0" fontId="40" fillId="0" borderId="8" xfId="0" applyFont="1" applyBorder="1" applyAlignment="1">
      <alignment horizontal="left" vertical="center" wrapText="1"/>
    </xf>
    <xf numFmtId="0" fontId="40" fillId="0" borderId="6" xfId="0" applyFont="1" applyBorder="1" applyAlignment="1">
      <alignment horizontal="left"/>
    </xf>
    <xf numFmtId="0" fontId="40" fillId="0" borderId="8" xfId="0" applyFont="1" applyBorder="1" applyAlignment="1">
      <alignment horizontal="left"/>
    </xf>
    <xf numFmtId="0" fontId="40" fillId="0" borderId="6" xfId="0" applyFont="1" applyBorder="1" applyAlignment="1">
      <alignment vertical="center" wrapText="1"/>
    </xf>
    <xf numFmtId="0" fontId="40" fillId="0" borderId="8" xfId="0" applyFont="1" applyBorder="1" applyAlignment="1">
      <alignment vertical="center" wrapText="1"/>
    </xf>
    <xf numFmtId="0" fontId="92" fillId="0" borderId="110" xfId="0" applyFont="1" applyBorder="1" applyAlignment="1">
      <alignment horizontal="center" vertical="center"/>
    </xf>
    <xf numFmtId="0" fontId="92" fillId="0" borderId="109" xfId="0" applyFont="1" applyBorder="1" applyAlignment="1">
      <alignment horizontal="center" vertical="center"/>
    </xf>
    <xf numFmtId="0" fontId="92" fillId="0" borderId="108" xfId="0" applyFont="1" applyBorder="1" applyAlignment="1">
      <alignment horizontal="center" vertical="center"/>
    </xf>
    <xf numFmtId="0" fontId="40" fillId="0" borderId="1" xfId="0" applyFont="1" applyBorder="1" applyAlignment="1">
      <alignment horizontal="left" vertical="center" wrapText="1"/>
    </xf>
    <xf numFmtId="0" fontId="92" fillId="18" borderId="104" xfId="0" applyFont="1" applyFill="1" applyBorder="1" applyAlignment="1">
      <alignment horizontal="center" vertical="center" wrapText="1"/>
    </xf>
    <xf numFmtId="0" fontId="92" fillId="18" borderId="103" xfId="0" applyFont="1" applyFill="1" applyBorder="1" applyAlignment="1">
      <alignment horizontal="center" vertical="center" wrapText="1"/>
    </xf>
    <xf numFmtId="0" fontId="92" fillId="18" borderId="102" xfId="0" applyFont="1" applyFill="1" applyBorder="1" applyAlignment="1">
      <alignment horizontal="center" vertical="center" wrapText="1"/>
    </xf>
    <xf numFmtId="0" fontId="40" fillId="0" borderId="14" xfId="0" applyFont="1" applyBorder="1" applyAlignment="1">
      <alignment horizontal="left" vertical="center" wrapText="1"/>
    </xf>
    <xf numFmtId="0" fontId="40" fillId="0" borderId="29" xfId="0" applyFont="1" applyBorder="1" applyAlignment="1">
      <alignment horizontal="left" vertical="center" wrapText="1"/>
    </xf>
    <xf numFmtId="0" fontId="94" fillId="2" borderId="6" xfId="0" applyFont="1" applyFill="1" applyBorder="1" applyAlignment="1">
      <alignment vertical="center" wrapText="1"/>
    </xf>
    <xf numFmtId="0" fontId="94" fillId="2" borderId="8" xfId="0" applyFont="1" applyFill="1" applyBorder="1" applyAlignment="1">
      <alignment vertical="center" wrapText="1"/>
    </xf>
    <xf numFmtId="0" fontId="40" fillId="2" borderId="39" xfId="0" applyFont="1" applyFill="1" applyBorder="1" applyAlignment="1">
      <alignment horizontal="left" vertical="center" wrapText="1"/>
    </xf>
    <xf numFmtId="0" fontId="40" fillId="2" borderId="40" xfId="0" applyFont="1" applyFill="1" applyBorder="1" applyAlignment="1">
      <alignment horizontal="left" vertical="center" wrapText="1"/>
    </xf>
    <xf numFmtId="0" fontId="40" fillId="0" borderId="106" xfId="0" applyFont="1" applyBorder="1" applyAlignment="1">
      <alignment horizontal="left" vertical="center" wrapText="1"/>
    </xf>
    <xf numFmtId="0" fontId="40" fillId="0" borderId="105" xfId="0" applyFont="1" applyBorder="1" applyAlignment="1">
      <alignment horizontal="left" vertical="center" wrapText="1"/>
    </xf>
    <xf numFmtId="0" fontId="40" fillId="0" borderId="14" xfId="0" applyFont="1" applyBorder="1" applyAlignment="1">
      <alignment vertical="center" wrapText="1"/>
    </xf>
    <xf numFmtId="0" fontId="40" fillId="0" borderId="29" xfId="0" applyFont="1" applyBorder="1" applyAlignment="1">
      <alignment vertical="center" wrapText="1"/>
    </xf>
    <xf numFmtId="0" fontId="40" fillId="0" borderId="7" xfId="0" applyFont="1" applyBorder="1" applyAlignment="1">
      <alignment horizontal="left" vertical="center" wrapText="1"/>
    </xf>
    <xf numFmtId="0" fontId="40" fillId="0" borderId="39" xfId="0" applyFont="1" applyBorder="1" applyAlignment="1">
      <alignment horizontal="left" vertical="center" wrapText="1"/>
    </xf>
    <xf numFmtId="0" fontId="40" fillId="0" borderId="40" xfId="0" applyFont="1" applyBorder="1" applyAlignment="1">
      <alignment horizontal="left" vertical="center" wrapText="1"/>
    </xf>
    <xf numFmtId="0" fontId="92" fillId="18" borderId="94" xfId="0" applyFont="1" applyFill="1" applyBorder="1" applyAlignment="1">
      <alignment horizontal="center" vertical="center" wrapText="1"/>
    </xf>
    <xf numFmtId="0" fontId="92" fillId="18" borderId="0" xfId="0" applyFont="1" applyFill="1" applyAlignment="1">
      <alignment horizontal="center" vertical="center" wrapText="1"/>
    </xf>
    <xf numFmtId="0" fontId="92" fillId="18" borderId="93" xfId="0" applyFont="1" applyFill="1" applyBorder="1" applyAlignment="1">
      <alignment horizontal="center" vertical="center" wrapText="1"/>
    </xf>
    <xf numFmtId="0" fontId="94" fillId="2" borderId="6" xfId="0" applyFont="1" applyFill="1" applyBorder="1" applyAlignment="1">
      <alignment horizontal="left" vertical="center" wrapText="1"/>
    </xf>
    <xf numFmtId="0" fontId="94" fillId="2" borderId="8"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92" fillId="18" borderId="100" xfId="0" applyFont="1" applyFill="1" applyBorder="1" applyAlignment="1">
      <alignment horizontal="center" vertical="center"/>
    </xf>
    <xf numFmtId="0" fontId="92" fillId="18" borderId="99" xfId="0" applyFont="1" applyFill="1" applyBorder="1" applyAlignment="1">
      <alignment horizontal="center" vertical="center"/>
    </xf>
    <xf numFmtId="0" fontId="92" fillId="18" borderId="98" xfId="0" applyFont="1" applyFill="1" applyBorder="1" applyAlignment="1">
      <alignment horizontal="center" vertical="center"/>
    </xf>
    <xf numFmtId="0" fontId="92" fillId="0" borderId="97" xfId="0" applyFont="1" applyBorder="1" applyAlignment="1">
      <alignment horizontal="center" vertical="center"/>
    </xf>
    <xf numFmtId="0" fontId="92" fillId="18" borderId="1" xfId="0" applyFont="1" applyFill="1" applyBorder="1" applyAlignment="1">
      <alignment horizontal="center" vertical="center" wrapText="1"/>
    </xf>
    <xf numFmtId="0" fontId="92" fillId="0" borderId="1" xfId="0" applyFont="1" applyBorder="1" applyAlignment="1">
      <alignment horizontal="center" vertical="center"/>
    </xf>
    <xf numFmtId="0" fontId="40" fillId="0" borderId="6" xfId="11" applyFont="1" applyBorder="1" applyAlignment="1" applyProtection="1">
      <alignment horizontal="left" vertical="top" wrapText="1"/>
      <protection locked="0"/>
    </xf>
    <xf numFmtId="0" fontId="40" fillId="0" borderId="8" xfId="11" applyFont="1" applyBorder="1" applyAlignment="1" applyProtection="1">
      <alignment horizontal="left" vertical="top" wrapText="1"/>
      <protection locked="0"/>
    </xf>
    <xf numFmtId="0" fontId="40" fillId="2" borderId="6" xfId="11" applyFont="1" applyFill="1" applyBorder="1" applyAlignment="1" applyProtection="1">
      <alignment horizontal="left" vertical="top" wrapText="1"/>
      <protection locked="0"/>
    </xf>
    <xf numFmtId="0" fontId="40" fillId="2" borderId="8" xfId="11" applyFont="1" applyFill="1" applyBorder="1" applyAlignment="1" applyProtection="1">
      <alignment horizontal="left" vertical="top" wrapText="1"/>
      <protection locked="0"/>
    </xf>
    <xf numFmtId="0" fontId="92" fillId="18" borderId="6" xfId="0" applyFont="1" applyFill="1" applyBorder="1" applyAlignment="1">
      <alignment horizontal="center" vertical="center" wrapText="1"/>
    </xf>
    <xf numFmtId="0" fontId="92" fillId="18" borderId="8" xfId="0" applyFont="1" applyFill="1" applyBorder="1" applyAlignment="1">
      <alignment horizontal="center" vertical="center" wrapText="1"/>
    </xf>
    <xf numFmtId="0" fontId="40" fillId="0" borderId="6" xfId="0" applyFont="1" applyBorder="1" applyAlignment="1">
      <alignment horizontal="left" vertical="top" wrapText="1"/>
    </xf>
    <xf numFmtId="0" fontId="40" fillId="0" borderId="8" xfId="0" applyFont="1" applyBorder="1" applyAlignment="1">
      <alignment horizontal="left" vertical="top" wrapText="1"/>
    </xf>
    <xf numFmtId="0" fontId="94" fillId="0" borderId="6" xfId="11" applyFont="1" applyBorder="1" applyAlignment="1" applyProtection="1">
      <alignment horizontal="left" vertical="top" wrapText="1"/>
      <protection locked="0"/>
    </xf>
    <xf numFmtId="0" fontId="94" fillId="0" borderId="8" xfId="11" applyFont="1" applyBorder="1" applyAlignment="1" applyProtection="1">
      <alignment horizontal="left" vertical="top" wrapText="1"/>
      <protection locked="0"/>
    </xf>
    <xf numFmtId="49" fontId="40" fillId="0" borderId="0" xfId="0" applyNumberFormat="1" applyFont="1" applyAlignment="1">
      <alignment horizontal="center" vertical="center"/>
    </xf>
    <xf numFmtId="0" fontId="40" fillId="0" borderId="1" xfId="0" applyFont="1" applyBorder="1" applyAlignment="1">
      <alignment horizontal="left" vertical="top" wrapText="1"/>
    </xf>
    <xf numFmtId="0" fontId="40" fillId="0" borderId="1" xfId="0" applyFont="1" applyBorder="1" applyAlignment="1">
      <alignment horizontal="center"/>
    </xf>
  </cellXfs>
  <cellStyles count="25">
    <cellStyle name="=C:\WINNT35\SYSTEM32\COMMAND.COM" xfId="19" xr:uid="{FCD09396-389F-4602-B9C3-BBA6F89A56AF}"/>
    <cellStyle name="1Normal 2" xfId="6" xr:uid="{73357807-11D5-405C-8BAB-17CEDB543D20}"/>
    <cellStyle name="Comma" xfId="1" builtinId="3"/>
    <cellStyle name="Comma 10" xfId="20" xr:uid="{E50C3137-BFAC-4980-A303-50C2830587D7}"/>
    <cellStyle name="Comma 10 12" xfId="21" xr:uid="{D47CACA7-64AB-46B2-A801-94B3D5661372}"/>
    <cellStyle name="Comma 111" xfId="23" xr:uid="{EDE01365-3D87-4689-823F-696EAB3AE629}"/>
    <cellStyle name="Comma 2" xfId="15" xr:uid="{AD015673-7A5A-424D-B100-BA9667CEC939}"/>
    <cellStyle name="Comma 3" xfId="10" xr:uid="{F3B97866-D1AE-4BD2-BA2D-C104F273025B}"/>
    <cellStyle name="Hyperlink" xfId="3" builtinId="8"/>
    <cellStyle name="Normal" xfId="0" builtinId="0"/>
    <cellStyle name="Normal 10 2" xfId="22" xr:uid="{7057D54B-F4FB-4B8B-97DB-F293F6C8CD67}"/>
    <cellStyle name="Normal 121 2" xfId="12" xr:uid="{F138D1AF-529C-480E-9B43-FF01B2E6E9AF}"/>
    <cellStyle name="Normal 122" xfId="4" xr:uid="{B83D8B27-D161-4999-8A31-55A24551232B}"/>
    <cellStyle name="Normal 123" xfId="7" xr:uid="{6F635C76-113F-46B1-9EDF-CEA8B069D1CE}"/>
    <cellStyle name="Normal 2" xfId="5" xr:uid="{7E9B7944-AD8C-4E96-8358-81208E40D26E}"/>
    <cellStyle name="Normal 2 2" xfId="13" xr:uid="{3BF3B97A-B239-4E9D-AA5F-B3A465FA8C3E}"/>
    <cellStyle name="Normal 3 10 2 2" xfId="24" xr:uid="{CC0CE6C7-0A77-494F-9BEB-C25633F43D0A}"/>
    <cellStyle name="Normal 4" xfId="11" xr:uid="{D1D36625-F36C-4172-AA1E-D2A85F4B8A7E}"/>
    <cellStyle name="Normal 4 15" xfId="16" xr:uid="{E65751D2-4D23-4F5D-AEF1-3CCEC32D3502}"/>
    <cellStyle name="Normal 4 16" xfId="17" xr:uid="{B8519D7F-9D64-4BB2-B5CB-4848F8938687}"/>
    <cellStyle name="Normal_Capital &amp; RWA N" xfId="8" xr:uid="{8876AA15-BB88-4940-942A-FEF18956B41E}"/>
    <cellStyle name="Normal_Capital &amp; RWA N 2" xfId="14" xr:uid="{90B6E4C2-6197-4BC1-A46E-3048BA3EB787}"/>
    <cellStyle name="Normal_Casestdy draft" xfId="18" xr:uid="{96CBFAE2-467D-49F3-AEE9-10421A507491}"/>
    <cellStyle name="Normal_Casestdy draft 2" xfId="9" xr:uid="{36D83119-826E-4725-BEBB-8D22AC1825A7}"/>
    <cellStyle name="Percent" xfId="2" builtinId="5"/>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C000"/>
      </font>
      <fill>
        <patternFill>
          <bgColor rgb="FFFF0000"/>
        </patternFill>
      </fill>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6324600</xdr:colOff>
      <xdr:row>6</xdr:row>
      <xdr:rowOff>561975</xdr:rowOff>
    </xdr:to>
    <xdr:cxnSp macro="">
      <xdr:nvCxnSpPr>
        <xdr:cNvPr id="2" name="Straight Connector 1">
          <a:extLst>
            <a:ext uri="{FF2B5EF4-FFF2-40B4-BE49-F238E27FC236}">
              <a16:creationId xmlns:a16="http://schemas.microsoft.com/office/drawing/2014/main" id="{01FCA596-9DB3-499A-9BEB-FA480488D1D5}"/>
            </a:ext>
          </a:extLst>
        </xdr:cNvPr>
        <xdr:cNvCxnSpPr/>
      </xdr:nvCxnSpPr>
      <xdr:spPr>
        <a:xfrm>
          <a:off x="723900" y="1211580"/>
          <a:ext cx="6324600" cy="76009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uters\Reports\Filganacxadebi.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Shee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SA/FSA-SGSP/CGP/temp/3.%20&#4330;&#4309;&#4314;&#4312;&#4314;&#4308;&#4305;&#4308;&#4305;&#4312;%20&#4320;&#4308;&#4306;&#4323;&#4314;&#4304;&#4330;&#4312;&#4308;&#4305;&#4328;&#4312;/5.%20Pillar%203/Bank%20questions/1%20Consolidated%20Q&amp;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 (2)"/>
      <sheetName val="Position"/>
      <sheetName val="906"/>
      <sheetName val="906 (2)"/>
      <sheetName val="Kurs"/>
      <sheetName val="nusxa"/>
      <sheetName val="IFC Forward"/>
      <sheetName val="IFC SWAP"/>
      <sheetName val="BNB SWAP"/>
      <sheetName val="BNB SWAP 2"/>
      <sheetName val="BOB SWAP"/>
      <sheetName val="UBS SWAP"/>
      <sheetName val="UBS SWAP 2"/>
      <sheetName val="UBS SWAP 3"/>
      <sheetName val="CCO_Appl"/>
      <sheetName val="CCO_DOC"/>
      <sheetName val="FXCM"/>
      <sheetName val="DBFX"/>
      <sheetName val="open_posicion"/>
      <sheetName val="close_posicion"/>
      <sheetName val="NBG_RATES"/>
      <sheetName val="Dynamic"/>
      <sheetName val="დამხმარე გვარდი"/>
    </sheetNames>
    <sheetDataSet>
      <sheetData sheetId="0">
        <row r="2">
          <cell r="B2">
            <v>40602</v>
          </cell>
          <cell r="C2">
            <v>40602</v>
          </cell>
          <cell r="E2">
            <v>39546183.700000003</v>
          </cell>
          <cell r="F2" t="str">
            <v>USD</v>
          </cell>
          <cell r="G2">
            <v>30000000</v>
          </cell>
          <cell r="H2" t="str">
            <v>EUR</v>
          </cell>
        </row>
        <row r="3">
          <cell r="B3">
            <v>40602</v>
          </cell>
          <cell r="C3">
            <v>40602</v>
          </cell>
          <cell r="E3">
            <v>7859585.2000000011</v>
          </cell>
          <cell r="F3" t="str">
            <v>USD</v>
          </cell>
          <cell r="G3">
            <v>5000000</v>
          </cell>
          <cell r="H3" t="str">
            <v>GBP</v>
          </cell>
        </row>
        <row r="4">
          <cell r="B4">
            <v>40602</v>
          </cell>
          <cell r="C4">
            <v>40602</v>
          </cell>
          <cell r="E4">
            <v>4969010</v>
          </cell>
          <cell r="F4" t="str">
            <v>JPY</v>
          </cell>
          <cell r="G4">
            <v>60000</v>
          </cell>
          <cell r="H4" t="str">
            <v>USD</v>
          </cell>
        </row>
        <row r="5">
          <cell r="B5">
            <v>40602</v>
          </cell>
          <cell r="C5">
            <v>40602</v>
          </cell>
          <cell r="F5" t="str">
            <v>CHF</v>
          </cell>
          <cell r="H5" t="str">
            <v>USD</v>
          </cell>
        </row>
        <row r="6">
          <cell r="B6">
            <v>40602</v>
          </cell>
          <cell r="C6">
            <v>40602</v>
          </cell>
          <cell r="F6" t="str">
            <v>USD</v>
          </cell>
          <cell r="G6">
            <v>79490001.840000004</v>
          </cell>
          <cell r="H6" t="str">
            <v>USD</v>
          </cell>
        </row>
        <row r="7">
          <cell r="B7">
            <v>40602</v>
          </cell>
          <cell r="C7">
            <v>40602</v>
          </cell>
          <cell r="E7">
            <v>5640478.8600000003</v>
          </cell>
          <cell r="F7" t="str">
            <v>GBP</v>
          </cell>
          <cell r="H7" t="str">
            <v>GBP</v>
          </cell>
        </row>
        <row r="8">
          <cell r="B8">
            <v>40602</v>
          </cell>
          <cell r="C8">
            <v>40602</v>
          </cell>
          <cell r="E8">
            <v>53786258.409999996</v>
          </cell>
          <cell r="F8" t="str">
            <v>EUR</v>
          </cell>
          <cell r="H8" t="str">
            <v>EUR</v>
          </cell>
        </row>
        <row r="9">
          <cell r="B9">
            <v>40602</v>
          </cell>
          <cell r="C9">
            <v>40602</v>
          </cell>
          <cell r="E9">
            <v>12678064.9</v>
          </cell>
          <cell r="F9" t="str">
            <v>RUR</v>
          </cell>
          <cell r="H9" t="str">
            <v>RUR</v>
          </cell>
        </row>
        <row r="10">
          <cell r="B10">
            <v>40602</v>
          </cell>
          <cell r="C10">
            <v>40602</v>
          </cell>
          <cell r="F10" t="str">
            <v>CHF</v>
          </cell>
          <cell r="G10">
            <v>94648.97</v>
          </cell>
          <cell r="H10" t="str">
            <v>CHF</v>
          </cell>
        </row>
        <row r="11">
          <cell r="B11">
            <v>40602</v>
          </cell>
          <cell r="C11">
            <v>40602</v>
          </cell>
          <cell r="F11" t="str">
            <v>JPY</v>
          </cell>
          <cell r="G11">
            <v>4873512.43</v>
          </cell>
          <cell r="H11" t="str">
            <v>JPY</v>
          </cell>
        </row>
        <row r="12">
          <cell r="B12">
            <v>40602</v>
          </cell>
          <cell r="C12">
            <v>40602</v>
          </cell>
          <cell r="F12" t="str">
            <v>NOK</v>
          </cell>
          <cell r="G12">
            <v>12818.59</v>
          </cell>
          <cell r="H12" t="str">
            <v>NOK</v>
          </cell>
        </row>
        <row r="13">
          <cell r="B13">
            <v>40602</v>
          </cell>
          <cell r="C13">
            <v>40602</v>
          </cell>
          <cell r="F13" t="str">
            <v>DKK</v>
          </cell>
          <cell r="G13">
            <v>3853.48</v>
          </cell>
          <cell r="H13" t="str">
            <v>DKK</v>
          </cell>
        </row>
        <row r="14">
          <cell r="B14">
            <v>40602</v>
          </cell>
          <cell r="C14">
            <v>40602</v>
          </cell>
          <cell r="F14" t="str">
            <v>CAD</v>
          </cell>
          <cell r="G14">
            <v>13880.710000000001</v>
          </cell>
          <cell r="H14" t="str">
            <v>CAD</v>
          </cell>
        </row>
        <row r="15">
          <cell r="B15">
            <v>40602</v>
          </cell>
          <cell r="C15">
            <v>40602</v>
          </cell>
          <cell r="E15">
            <v>18807.580000000002</v>
          </cell>
          <cell r="F15" t="str">
            <v>AUD</v>
          </cell>
          <cell r="H15" t="str">
            <v>AUD</v>
          </cell>
        </row>
        <row r="16">
          <cell r="B16">
            <v>40602</v>
          </cell>
          <cell r="C16">
            <v>40602</v>
          </cell>
          <cell r="F16" t="str">
            <v>SEK</v>
          </cell>
          <cell r="G16">
            <v>17038.37</v>
          </cell>
          <cell r="H16" t="str">
            <v>SEK</v>
          </cell>
        </row>
        <row r="17">
          <cell r="B17">
            <v>40602</v>
          </cell>
          <cell r="C17">
            <v>40602</v>
          </cell>
          <cell r="F17" t="str">
            <v>TRY</v>
          </cell>
          <cell r="G17">
            <v>57159.24</v>
          </cell>
          <cell r="H17" t="str">
            <v>TRY</v>
          </cell>
        </row>
        <row r="18">
          <cell r="B18">
            <v>40602</v>
          </cell>
          <cell r="C18">
            <v>40602</v>
          </cell>
          <cell r="F18" t="str">
            <v>KZT</v>
          </cell>
          <cell r="G18">
            <v>1278318</v>
          </cell>
          <cell r="H18" t="str">
            <v>KZT</v>
          </cell>
        </row>
        <row r="19">
          <cell r="B19">
            <v>40602</v>
          </cell>
          <cell r="C19">
            <v>40602</v>
          </cell>
          <cell r="F19" t="str">
            <v>AZN</v>
          </cell>
          <cell r="G19">
            <v>35081</v>
          </cell>
          <cell r="H19" t="str">
            <v>AZN</v>
          </cell>
        </row>
        <row r="20">
          <cell r="B20">
            <v>40602</v>
          </cell>
          <cell r="C20">
            <v>40602</v>
          </cell>
          <cell r="F20" t="str">
            <v>AMD</v>
          </cell>
          <cell r="G20">
            <v>4250932</v>
          </cell>
          <cell r="H20" t="str">
            <v>AMD</v>
          </cell>
        </row>
        <row r="21">
          <cell r="B21">
            <v>40602</v>
          </cell>
          <cell r="C21">
            <v>40602</v>
          </cell>
          <cell r="F21" t="str">
            <v>UAH</v>
          </cell>
          <cell r="G21">
            <v>1387001.7499999998</v>
          </cell>
          <cell r="H21" t="str">
            <v>UAH</v>
          </cell>
        </row>
        <row r="22">
          <cell r="B22">
            <v>40602</v>
          </cell>
          <cell r="C22">
            <v>40602</v>
          </cell>
          <cell r="F22" t="str">
            <v>AED</v>
          </cell>
          <cell r="G22">
            <v>60704.5</v>
          </cell>
          <cell r="H22" t="str">
            <v>AED</v>
          </cell>
        </row>
        <row r="23">
          <cell r="B23">
            <v>40602</v>
          </cell>
          <cell r="C23">
            <v>40602</v>
          </cell>
          <cell r="F23" t="str">
            <v>ILS</v>
          </cell>
          <cell r="G23">
            <v>10727.75</v>
          </cell>
          <cell r="H23" t="str">
            <v>ILS</v>
          </cell>
        </row>
        <row r="24">
          <cell r="B24">
            <v>40602</v>
          </cell>
          <cell r="C24">
            <v>40602</v>
          </cell>
          <cell r="F24" t="str">
            <v>CZK</v>
          </cell>
          <cell r="G24">
            <v>235614.18</v>
          </cell>
          <cell r="H24" t="str">
            <v>CZK</v>
          </cell>
        </row>
        <row r="25">
          <cell r="B25">
            <v>40602</v>
          </cell>
          <cell r="C25">
            <v>40602</v>
          </cell>
          <cell r="F25" t="str">
            <v>PLN</v>
          </cell>
          <cell r="G25">
            <v>33293.15</v>
          </cell>
          <cell r="H25" t="str">
            <v>PLN</v>
          </cell>
        </row>
        <row r="26">
          <cell r="B26">
            <v>40602</v>
          </cell>
          <cell r="C26">
            <v>40602</v>
          </cell>
          <cell r="F26" t="str">
            <v>BGN</v>
          </cell>
          <cell r="G26">
            <v>3743.0000000000005</v>
          </cell>
          <cell r="H26" t="str">
            <v>BGN</v>
          </cell>
        </row>
        <row r="27">
          <cell r="B27">
            <v>40602</v>
          </cell>
          <cell r="C27">
            <v>40602</v>
          </cell>
          <cell r="F27" t="str">
            <v>CNY</v>
          </cell>
          <cell r="G27">
            <v>126922</v>
          </cell>
          <cell r="H27" t="str">
            <v>CNY</v>
          </cell>
        </row>
        <row r="28">
          <cell r="B28">
            <v>40602</v>
          </cell>
          <cell r="C28">
            <v>40602</v>
          </cell>
          <cell r="F28" t="str">
            <v>LVL</v>
          </cell>
          <cell r="G28">
            <v>1810</v>
          </cell>
          <cell r="H28" t="str">
            <v>LVL</v>
          </cell>
        </row>
        <row r="29">
          <cell r="B29">
            <v>40602</v>
          </cell>
          <cell r="C29">
            <v>40602</v>
          </cell>
          <cell r="F29" t="str">
            <v>LTL</v>
          </cell>
          <cell r="G29">
            <v>13430</v>
          </cell>
          <cell r="H29" t="str">
            <v>LTL</v>
          </cell>
        </row>
        <row r="30">
          <cell r="B30">
            <v>40602</v>
          </cell>
          <cell r="C30">
            <v>40602</v>
          </cell>
          <cell r="F30" t="str">
            <v>RON</v>
          </cell>
          <cell r="G30">
            <v>63</v>
          </cell>
          <cell r="H30" t="str">
            <v>RON</v>
          </cell>
        </row>
        <row r="31">
          <cell r="B31">
            <v>40602</v>
          </cell>
          <cell r="C31">
            <v>40602</v>
          </cell>
          <cell r="F31" t="str">
            <v>MDL</v>
          </cell>
          <cell r="G31">
            <v>1016.0000000000001</v>
          </cell>
          <cell r="H31" t="str">
            <v>MDL</v>
          </cell>
        </row>
        <row r="32">
          <cell r="B32">
            <v>40602</v>
          </cell>
          <cell r="C32">
            <v>40602</v>
          </cell>
          <cell r="F32" t="str">
            <v>CYP</v>
          </cell>
          <cell r="G32">
            <v>192</v>
          </cell>
          <cell r="H32" t="str">
            <v>CYP</v>
          </cell>
        </row>
        <row r="33">
          <cell r="B33">
            <v>40602</v>
          </cell>
          <cell r="C33">
            <v>40602</v>
          </cell>
          <cell r="F33" t="str">
            <v>INR</v>
          </cell>
          <cell r="G33">
            <v>381617.56</v>
          </cell>
          <cell r="H33" t="str">
            <v>INR</v>
          </cell>
        </row>
        <row r="34">
          <cell r="B34">
            <v>40602</v>
          </cell>
          <cell r="C34">
            <v>40602</v>
          </cell>
          <cell r="F34" t="str">
            <v>KWD</v>
          </cell>
          <cell r="G34">
            <v>621.25</v>
          </cell>
          <cell r="H34" t="str">
            <v>KWD</v>
          </cell>
        </row>
        <row r="35">
          <cell r="B35">
            <v>40602</v>
          </cell>
          <cell r="C35">
            <v>40602</v>
          </cell>
          <cell r="F35" t="str">
            <v>BYR</v>
          </cell>
          <cell r="G35">
            <v>44485098</v>
          </cell>
          <cell r="H35" t="str">
            <v>BYR</v>
          </cell>
        </row>
        <row r="36">
          <cell r="B36">
            <v>40602</v>
          </cell>
          <cell r="C36">
            <v>40602</v>
          </cell>
          <cell r="F36" t="str">
            <v>NZD</v>
          </cell>
          <cell r="G36">
            <v>65</v>
          </cell>
          <cell r="H36" t="str">
            <v>NZD</v>
          </cell>
        </row>
        <row r="37">
          <cell r="B37">
            <v>40602</v>
          </cell>
          <cell r="C37">
            <v>40602</v>
          </cell>
          <cell r="E37">
            <v>530989232</v>
          </cell>
          <cell r="F37" t="str">
            <v>HUF</v>
          </cell>
          <cell r="H37" t="str">
            <v>HUF</v>
          </cell>
        </row>
        <row r="38">
          <cell r="C38">
            <v>40602</v>
          </cell>
          <cell r="E38">
            <v>2276838.9900000002</v>
          </cell>
          <cell r="F38" t="str">
            <v>GEL</v>
          </cell>
        </row>
        <row r="39">
          <cell r="C39">
            <v>40602</v>
          </cell>
          <cell r="G39">
            <v>2014812.01</v>
          </cell>
          <cell r="H39" t="str">
            <v>GEL</v>
          </cell>
        </row>
        <row r="40">
          <cell r="C40">
            <v>40602</v>
          </cell>
          <cell r="E40">
            <v>33653582.25</v>
          </cell>
          <cell r="F40" t="str">
            <v>GEL</v>
          </cell>
        </row>
        <row r="41">
          <cell r="C41">
            <v>40602</v>
          </cell>
          <cell r="G41">
            <v>33177055.289999999</v>
          </cell>
          <cell r="H41" t="str">
            <v>GEL</v>
          </cell>
        </row>
        <row r="42">
          <cell r="B42">
            <v>40343</v>
          </cell>
          <cell r="C42">
            <v>40619</v>
          </cell>
          <cell r="E42">
            <v>12295000</v>
          </cell>
          <cell r="F42" t="str">
            <v>USD</v>
          </cell>
          <cell r="G42">
            <v>10000000</v>
          </cell>
          <cell r="H42" t="str">
            <v>EUR</v>
          </cell>
        </row>
        <row r="43">
          <cell r="B43">
            <v>40431</v>
          </cell>
          <cell r="C43">
            <v>42440</v>
          </cell>
          <cell r="E43">
            <v>15989950000</v>
          </cell>
          <cell r="F43" t="str">
            <v>BYR</v>
          </cell>
          <cell r="G43">
            <v>5000000</v>
          </cell>
          <cell r="H43" t="str">
            <v>USD</v>
          </cell>
        </row>
        <row r="44">
          <cell r="B44">
            <v>40445</v>
          </cell>
          <cell r="C44">
            <v>42454</v>
          </cell>
          <cell r="E44">
            <v>47813100000</v>
          </cell>
          <cell r="F44" t="str">
            <v>BYR</v>
          </cell>
          <cell r="G44">
            <v>15000000</v>
          </cell>
          <cell r="H44" t="str">
            <v>USD</v>
          </cell>
        </row>
        <row r="45">
          <cell r="B45">
            <v>40485</v>
          </cell>
          <cell r="C45">
            <v>40667</v>
          </cell>
          <cell r="E45">
            <v>5600628</v>
          </cell>
          <cell r="F45" t="str">
            <v>USD</v>
          </cell>
          <cell r="G45">
            <v>4000000</v>
          </cell>
          <cell r="H45" t="str">
            <v>EUR</v>
          </cell>
        </row>
        <row r="46">
          <cell r="B46">
            <v>40486</v>
          </cell>
          <cell r="C46">
            <v>40669</v>
          </cell>
          <cell r="E46">
            <v>5679988</v>
          </cell>
          <cell r="F46" t="str">
            <v>USD</v>
          </cell>
          <cell r="G46">
            <v>4000000</v>
          </cell>
          <cell r="H46" t="str">
            <v>EUR</v>
          </cell>
        </row>
        <row r="47">
          <cell r="B47">
            <v>40487</v>
          </cell>
          <cell r="C47">
            <v>40644</v>
          </cell>
          <cell r="E47">
            <v>5627464</v>
          </cell>
          <cell r="F47" t="str">
            <v>USD</v>
          </cell>
          <cell r="G47">
            <v>4000000</v>
          </cell>
          <cell r="H47" t="str">
            <v>EUR</v>
          </cell>
        </row>
        <row r="48">
          <cell r="B48">
            <v>40574</v>
          </cell>
          <cell r="C48">
            <v>40603</v>
          </cell>
          <cell r="E48">
            <v>2641415.4</v>
          </cell>
          <cell r="F48" t="str">
            <v>USD</v>
          </cell>
          <cell r="G48">
            <v>530000000</v>
          </cell>
          <cell r="H48" t="str">
            <v>HUF</v>
          </cell>
        </row>
        <row r="49">
          <cell r="B49">
            <v>40596</v>
          </cell>
          <cell r="C49">
            <v>40604</v>
          </cell>
          <cell r="E49">
            <v>2200000</v>
          </cell>
          <cell r="F49" t="str">
            <v>EUR</v>
          </cell>
          <cell r="G49">
            <v>3005200</v>
          </cell>
          <cell r="H49" t="str">
            <v>USD</v>
          </cell>
        </row>
        <row r="50">
          <cell r="B50">
            <v>40598</v>
          </cell>
          <cell r="C50">
            <v>40603</v>
          </cell>
          <cell r="E50">
            <v>4407136</v>
          </cell>
          <cell r="F50" t="str">
            <v>USD</v>
          </cell>
          <cell r="G50">
            <v>3200000</v>
          </cell>
          <cell r="H50" t="str">
            <v>EUR</v>
          </cell>
        </row>
        <row r="51">
          <cell r="B51">
            <v>40599</v>
          </cell>
          <cell r="C51">
            <v>40603</v>
          </cell>
          <cell r="E51">
            <v>311068.87</v>
          </cell>
          <cell r="F51" t="str">
            <v>USD</v>
          </cell>
          <cell r="G51">
            <v>9000000</v>
          </cell>
          <cell r="H51" t="str">
            <v>RUR</v>
          </cell>
        </row>
        <row r="52">
          <cell r="B52">
            <v>40599</v>
          </cell>
          <cell r="C52">
            <v>40603</v>
          </cell>
          <cell r="E52">
            <v>514775</v>
          </cell>
          <cell r="F52" t="str">
            <v>GEL</v>
          </cell>
          <cell r="G52">
            <v>295000</v>
          </cell>
          <cell r="H52" t="str">
            <v>USD</v>
          </cell>
        </row>
        <row r="53">
          <cell r="B53">
            <v>40599</v>
          </cell>
          <cell r="C53">
            <v>40604</v>
          </cell>
          <cell r="E53">
            <v>137500</v>
          </cell>
          <cell r="F53" t="str">
            <v>USD</v>
          </cell>
          <cell r="G53">
            <v>100000</v>
          </cell>
          <cell r="H53" t="str">
            <v>EUR</v>
          </cell>
        </row>
        <row r="54">
          <cell r="B54">
            <v>40602</v>
          </cell>
          <cell r="C54">
            <v>40603</v>
          </cell>
          <cell r="E54">
            <v>138348.47</v>
          </cell>
          <cell r="F54" t="str">
            <v>USD</v>
          </cell>
          <cell r="G54">
            <v>4000000</v>
          </cell>
          <cell r="H54" t="str">
            <v>RUR</v>
          </cell>
        </row>
        <row r="55">
          <cell r="B55">
            <v>40602</v>
          </cell>
          <cell r="C55">
            <v>40606</v>
          </cell>
          <cell r="E55">
            <v>74215.199999999997</v>
          </cell>
          <cell r="F55" t="str">
            <v>CHF</v>
          </cell>
          <cell r="G55">
            <v>80000</v>
          </cell>
          <cell r="H55" t="str">
            <v>USD</v>
          </cell>
        </row>
        <row r="56">
          <cell r="B56">
            <v>40602</v>
          </cell>
          <cell r="C56">
            <v>40606</v>
          </cell>
          <cell r="E56">
            <v>1039091.2</v>
          </cell>
          <cell r="F56" t="str">
            <v>USD</v>
          </cell>
          <cell r="G56">
            <v>640000</v>
          </cell>
          <cell r="H56" t="str">
            <v>GBP</v>
          </cell>
        </row>
        <row r="57">
          <cell r="B57">
            <v>40602</v>
          </cell>
          <cell r="C57">
            <v>40606</v>
          </cell>
          <cell r="E57">
            <v>899652</v>
          </cell>
          <cell r="F57" t="str">
            <v>USD</v>
          </cell>
          <cell r="G57">
            <v>650000</v>
          </cell>
          <cell r="H57" t="str">
            <v>EUR</v>
          </cell>
        </row>
        <row r="58">
          <cell r="B58">
            <v>40602</v>
          </cell>
          <cell r="C58">
            <v>40603</v>
          </cell>
          <cell r="E58">
            <v>200000</v>
          </cell>
          <cell r="F58" t="str">
            <v>USD</v>
          </cell>
          <cell r="G58">
            <v>348400</v>
          </cell>
          <cell r="H58" t="str">
            <v>GEL</v>
          </cell>
        </row>
        <row r="59">
          <cell r="B59">
            <v>40602</v>
          </cell>
          <cell r="C59">
            <v>40603</v>
          </cell>
          <cell r="E59">
            <v>200000</v>
          </cell>
          <cell r="F59" t="str">
            <v>USD</v>
          </cell>
          <cell r="G59">
            <v>348400</v>
          </cell>
          <cell r="H59" t="str">
            <v>GEL</v>
          </cell>
        </row>
        <row r="60">
          <cell r="B60">
            <v>40602</v>
          </cell>
          <cell r="C60">
            <v>40603</v>
          </cell>
          <cell r="E60">
            <v>173070.27</v>
          </cell>
          <cell r="F60" t="str">
            <v>USD</v>
          </cell>
          <cell r="G60">
            <v>5000000</v>
          </cell>
          <cell r="H60" t="str">
            <v>RUR</v>
          </cell>
        </row>
        <row r="61">
          <cell r="B61">
            <v>40602</v>
          </cell>
          <cell r="C61">
            <v>40603</v>
          </cell>
          <cell r="E61">
            <v>6000000</v>
          </cell>
          <cell r="F61" t="str">
            <v>RUR</v>
          </cell>
          <cell r="G61">
            <v>207756.23</v>
          </cell>
          <cell r="H61" t="str">
            <v>USD</v>
          </cell>
        </row>
        <row r="62">
          <cell r="B62">
            <v>40602</v>
          </cell>
          <cell r="C62">
            <v>40604</v>
          </cell>
          <cell r="E62">
            <v>30476.28</v>
          </cell>
          <cell r="F62" t="str">
            <v>USD</v>
          </cell>
          <cell r="G62">
            <v>30000</v>
          </cell>
          <cell r="H62" t="str">
            <v>AUD</v>
          </cell>
        </row>
        <row r="63">
          <cell r="B63">
            <v>40602</v>
          </cell>
          <cell r="C63">
            <v>40603</v>
          </cell>
          <cell r="E63">
            <v>138576.13</v>
          </cell>
          <cell r="F63" t="str">
            <v>USD</v>
          </cell>
          <cell r="G63">
            <v>4000000</v>
          </cell>
          <cell r="H63" t="str">
            <v>RUR</v>
          </cell>
        </row>
        <row r="64">
          <cell r="B64">
            <v>40602</v>
          </cell>
          <cell r="C64">
            <v>40603</v>
          </cell>
          <cell r="E64">
            <v>2000000</v>
          </cell>
          <cell r="F64" t="str">
            <v>RUR</v>
          </cell>
          <cell r="G64">
            <v>69324.09</v>
          </cell>
          <cell r="H64" t="str">
            <v>USD</v>
          </cell>
        </row>
        <row r="65">
          <cell r="B65">
            <v>40602</v>
          </cell>
          <cell r="C65">
            <v>40603</v>
          </cell>
          <cell r="E65">
            <v>10000</v>
          </cell>
          <cell r="F65" t="str">
            <v>USD</v>
          </cell>
          <cell r="G65">
            <v>17420</v>
          </cell>
          <cell r="H65" t="str">
            <v>GEL</v>
          </cell>
        </row>
        <row r="66">
          <cell r="B66">
            <v>40602</v>
          </cell>
          <cell r="C66">
            <v>40603</v>
          </cell>
          <cell r="E66">
            <v>400000</v>
          </cell>
          <cell r="F66" t="str">
            <v>USD</v>
          </cell>
          <cell r="G66">
            <v>696800</v>
          </cell>
          <cell r="H66" t="str">
            <v>GEL</v>
          </cell>
        </row>
        <row r="67">
          <cell r="B67">
            <v>40602</v>
          </cell>
          <cell r="C67">
            <v>40603</v>
          </cell>
          <cell r="E67">
            <v>340905.21</v>
          </cell>
          <cell r="F67" t="str">
            <v>GEL</v>
          </cell>
          <cell r="G67">
            <v>195810</v>
          </cell>
          <cell r="H67" t="str">
            <v>USD</v>
          </cell>
        </row>
        <row r="68">
          <cell r="B68">
            <v>40602</v>
          </cell>
          <cell r="C68">
            <v>40603</v>
          </cell>
          <cell r="E68">
            <v>15590.12</v>
          </cell>
          <cell r="F68" t="str">
            <v>GEL</v>
          </cell>
          <cell r="G68">
            <v>6477.53</v>
          </cell>
          <cell r="H68" t="str">
            <v>EUR</v>
          </cell>
        </row>
        <row r="69">
          <cell r="B69">
            <v>40602</v>
          </cell>
          <cell r="C69">
            <v>40603</v>
          </cell>
          <cell r="E69">
            <v>2074500</v>
          </cell>
          <cell r="F69" t="str">
            <v>USD</v>
          </cell>
          <cell r="G69">
            <v>1500000</v>
          </cell>
          <cell r="H69" t="str">
            <v>EUR</v>
          </cell>
        </row>
        <row r="70">
          <cell r="B70">
            <v>40602</v>
          </cell>
          <cell r="C70">
            <v>40723</v>
          </cell>
          <cell r="E70">
            <v>1500000</v>
          </cell>
          <cell r="F70" t="str">
            <v>EUR</v>
          </cell>
          <cell r="G70">
            <v>2087100</v>
          </cell>
          <cell r="H70" t="str">
            <v>USD</v>
          </cell>
        </row>
        <row r="71">
          <cell r="B71">
            <v>40603</v>
          </cell>
          <cell r="C71">
            <v>40603</v>
          </cell>
          <cell r="E71">
            <v>2500</v>
          </cell>
          <cell r="F71" t="str">
            <v>JPY</v>
          </cell>
          <cell r="G71">
            <v>53.19</v>
          </cell>
          <cell r="H71" t="str">
            <v>GEL</v>
          </cell>
        </row>
        <row r="72">
          <cell r="B72">
            <v>40603</v>
          </cell>
          <cell r="C72">
            <v>40603</v>
          </cell>
          <cell r="E72">
            <v>5.2</v>
          </cell>
          <cell r="F72" t="str">
            <v>GEL</v>
          </cell>
          <cell r="G72">
            <v>2.16</v>
          </cell>
          <cell r="H72" t="str">
            <v>EUR</v>
          </cell>
        </row>
        <row r="73">
          <cell r="B73">
            <v>40603</v>
          </cell>
          <cell r="C73">
            <v>40603</v>
          </cell>
          <cell r="E73">
            <v>7891</v>
          </cell>
          <cell r="F73" t="str">
            <v>EUR</v>
          </cell>
          <cell r="G73">
            <v>18992.060000000001</v>
          </cell>
          <cell r="H73" t="str">
            <v>GEL</v>
          </cell>
        </row>
        <row r="74">
          <cell r="B74">
            <v>40603</v>
          </cell>
          <cell r="C74">
            <v>40603</v>
          </cell>
          <cell r="E74">
            <v>6715.12</v>
          </cell>
          <cell r="F74" t="str">
            <v>GBP</v>
          </cell>
          <cell r="G74">
            <v>18956.11</v>
          </cell>
          <cell r="H74" t="str">
            <v>GEL</v>
          </cell>
        </row>
        <row r="75">
          <cell r="B75">
            <v>40603</v>
          </cell>
          <cell r="C75">
            <v>40603</v>
          </cell>
          <cell r="E75">
            <v>258000</v>
          </cell>
          <cell r="F75" t="str">
            <v>GEL</v>
          </cell>
          <cell r="G75">
            <v>150000</v>
          </cell>
          <cell r="H75" t="str">
            <v>USD</v>
          </cell>
        </row>
        <row r="76">
          <cell r="B76">
            <v>40603</v>
          </cell>
          <cell r="C76">
            <v>40603</v>
          </cell>
          <cell r="E76">
            <v>700</v>
          </cell>
          <cell r="F76" t="str">
            <v>USD</v>
          </cell>
          <cell r="G76">
            <v>1218.7</v>
          </cell>
          <cell r="H76" t="str">
            <v>GEL</v>
          </cell>
        </row>
        <row r="77">
          <cell r="B77">
            <v>40603</v>
          </cell>
          <cell r="C77">
            <v>40603</v>
          </cell>
          <cell r="E77">
            <v>14285.7</v>
          </cell>
          <cell r="F77" t="str">
            <v>EUR</v>
          </cell>
          <cell r="G77">
            <v>34382.82</v>
          </cell>
          <cell r="H77" t="str">
            <v>GEL</v>
          </cell>
        </row>
        <row r="78">
          <cell r="B78">
            <v>40603</v>
          </cell>
          <cell r="C78">
            <v>40604</v>
          </cell>
          <cell r="E78">
            <v>139178.84</v>
          </cell>
          <cell r="F78" t="str">
            <v>USD</v>
          </cell>
          <cell r="G78">
            <v>4000000</v>
          </cell>
          <cell r="H78" t="str">
            <v>RUR</v>
          </cell>
        </row>
        <row r="79">
          <cell r="B79">
            <v>40603</v>
          </cell>
          <cell r="C79">
            <v>40604</v>
          </cell>
          <cell r="E79">
            <v>4000000</v>
          </cell>
          <cell r="F79" t="str">
            <v>RUR</v>
          </cell>
          <cell r="G79">
            <v>139227.29</v>
          </cell>
          <cell r="H79" t="str">
            <v>USD</v>
          </cell>
        </row>
        <row r="80">
          <cell r="B80">
            <v>40603</v>
          </cell>
          <cell r="C80">
            <v>40603</v>
          </cell>
          <cell r="E80">
            <v>1000000</v>
          </cell>
          <cell r="F80" t="str">
            <v>RUR</v>
          </cell>
          <cell r="G80">
            <v>34822.980000000003</v>
          </cell>
          <cell r="H80" t="str">
            <v>USD</v>
          </cell>
        </row>
        <row r="81">
          <cell r="B81">
            <v>40603</v>
          </cell>
          <cell r="C81">
            <v>40603</v>
          </cell>
          <cell r="E81">
            <v>152000</v>
          </cell>
          <cell r="F81" t="str">
            <v>EUR</v>
          </cell>
          <cell r="G81">
            <v>210400.53</v>
          </cell>
          <cell r="H81" t="str">
            <v>USD</v>
          </cell>
        </row>
        <row r="82">
          <cell r="B82">
            <v>40603</v>
          </cell>
          <cell r="C82">
            <v>40603</v>
          </cell>
          <cell r="E82">
            <v>337760.43</v>
          </cell>
          <cell r="F82" t="str">
            <v>GEL</v>
          </cell>
          <cell r="G82">
            <v>194889.64</v>
          </cell>
          <cell r="H82" t="str">
            <v>USD</v>
          </cell>
        </row>
        <row r="83">
          <cell r="B83">
            <v>40603</v>
          </cell>
          <cell r="C83">
            <v>40603</v>
          </cell>
          <cell r="E83">
            <v>33505.800000000003</v>
          </cell>
          <cell r="F83" t="str">
            <v>GEL</v>
          </cell>
          <cell r="G83">
            <v>19039.52</v>
          </cell>
          <cell r="H83" t="str">
            <v>USD</v>
          </cell>
        </row>
        <row r="84">
          <cell r="B84">
            <v>40603</v>
          </cell>
          <cell r="C84">
            <v>40603</v>
          </cell>
          <cell r="E84">
            <v>3</v>
          </cell>
          <cell r="F84" t="str">
            <v>USD</v>
          </cell>
          <cell r="G84">
            <v>5.22</v>
          </cell>
          <cell r="H84" t="str">
            <v>GEL</v>
          </cell>
        </row>
        <row r="85">
          <cell r="B85">
            <v>40603</v>
          </cell>
          <cell r="C85">
            <v>40603</v>
          </cell>
          <cell r="E85">
            <v>0.06</v>
          </cell>
          <cell r="F85" t="str">
            <v>GEL</v>
          </cell>
          <cell r="G85">
            <v>0.59</v>
          </cell>
          <cell r="H85" t="str">
            <v>CZK</v>
          </cell>
        </row>
        <row r="86">
          <cell r="B86">
            <v>40603</v>
          </cell>
          <cell r="C86">
            <v>40603</v>
          </cell>
          <cell r="E86">
            <v>84295.290000000008</v>
          </cell>
          <cell r="F86" t="str">
            <v>GEL</v>
          </cell>
          <cell r="G86">
            <v>48213.07</v>
          </cell>
          <cell r="H86" t="str">
            <v>USD</v>
          </cell>
        </row>
        <row r="87">
          <cell r="B87">
            <v>40603</v>
          </cell>
          <cell r="C87">
            <v>40603</v>
          </cell>
          <cell r="E87">
            <v>8650000</v>
          </cell>
          <cell r="F87" t="str">
            <v>GEL</v>
          </cell>
          <cell r="G87">
            <v>5000000</v>
          </cell>
          <cell r="H87" t="str">
            <v>USD</v>
          </cell>
        </row>
        <row r="88">
          <cell r="B88">
            <v>40603</v>
          </cell>
          <cell r="C88">
            <v>40603</v>
          </cell>
          <cell r="E88">
            <v>200000</v>
          </cell>
          <cell r="F88" t="str">
            <v>USD</v>
          </cell>
          <cell r="G88">
            <v>345000</v>
          </cell>
          <cell r="H88" t="str">
            <v>GEL</v>
          </cell>
        </row>
        <row r="89">
          <cell r="B89">
            <v>40603</v>
          </cell>
          <cell r="C89">
            <v>40603</v>
          </cell>
          <cell r="E89">
            <v>100000</v>
          </cell>
          <cell r="F89" t="str">
            <v>GEL</v>
          </cell>
          <cell r="G89">
            <v>42301.18</v>
          </cell>
          <cell r="H89" t="str">
            <v>EUR</v>
          </cell>
        </row>
        <row r="90">
          <cell r="B90">
            <v>40603</v>
          </cell>
          <cell r="C90">
            <v>40604</v>
          </cell>
          <cell r="E90">
            <v>13825</v>
          </cell>
          <cell r="F90" t="str">
            <v>USD</v>
          </cell>
          <cell r="G90">
            <v>10000</v>
          </cell>
          <cell r="H90" t="str">
            <v>EUR</v>
          </cell>
        </row>
        <row r="91">
          <cell r="B91">
            <v>40603</v>
          </cell>
          <cell r="C91">
            <v>40603</v>
          </cell>
          <cell r="E91">
            <v>200000</v>
          </cell>
          <cell r="F91" t="str">
            <v>USD</v>
          </cell>
          <cell r="G91">
            <v>344600</v>
          </cell>
          <cell r="H91" t="str">
            <v>GEL</v>
          </cell>
        </row>
        <row r="92">
          <cell r="B92">
            <v>40603</v>
          </cell>
          <cell r="C92">
            <v>40603</v>
          </cell>
          <cell r="E92">
            <v>400000</v>
          </cell>
          <cell r="F92" t="str">
            <v>USD</v>
          </cell>
          <cell r="G92">
            <v>692000</v>
          </cell>
          <cell r="H92" t="str">
            <v>GEL</v>
          </cell>
        </row>
        <row r="93">
          <cell r="B93">
            <v>40603</v>
          </cell>
          <cell r="C93">
            <v>40603</v>
          </cell>
          <cell r="E93">
            <v>95.86</v>
          </cell>
          <cell r="F93" t="str">
            <v>GEL</v>
          </cell>
          <cell r="G93">
            <v>55.06</v>
          </cell>
          <cell r="H93" t="str">
            <v>USD</v>
          </cell>
        </row>
        <row r="94">
          <cell r="B94">
            <v>40603</v>
          </cell>
          <cell r="C94">
            <v>40603</v>
          </cell>
          <cell r="E94">
            <v>5.9</v>
          </cell>
          <cell r="F94" t="str">
            <v>USD</v>
          </cell>
          <cell r="G94">
            <v>10.27</v>
          </cell>
          <cell r="H94" t="str">
            <v>GEL</v>
          </cell>
        </row>
        <row r="95">
          <cell r="B95">
            <v>40603</v>
          </cell>
          <cell r="C95">
            <v>40603</v>
          </cell>
          <cell r="E95">
            <v>470.75</v>
          </cell>
          <cell r="F95" t="str">
            <v>RUR</v>
          </cell>
          <cell r="G95">
            <v>28.36</v>
          </cell>
          <cell r="H95" t="str">
            <v>GEL</v>
          </cell>
        </row>
        <row r="96">
          <cell r="B96">
            <v>40603</v>
          </cell>
          <cell r="C96">
            <v>40603</v>
          </cell>
          <cell r="E96">
            <v>83000</v>
          </cell>
          <cell r="F96" t="str">
            <v>GBP</v>
          </cell>
          <cell r="G96">
            <v>135121.84</v>
          </cell>
          <cell r="H96" t="str">
            <v>USD</v>
          </cell>
        </row>
        <row r="97">
          <cell r="B97">
            <v>40603</v>
          </cell>
          <cell r="C97">
            <v>40603</v>
          </cell>
          <cell r="E97">
            <v>12</v>
          </cell>
          <cell r="F97" t="str">
            <v>USD</v>
          </cell>
          <cell r="G97">
            <v>20.89</v>
          </cell>
          <cell r="H97" t="str">
            <v>GEL</v>
          </cell>
        </row>
        <row r="98">
          <cell r="B98">
            <v>40603</v>
          </cell>
          <cell r="C98">
            <v>40603</v>
          </cell>
          <cell r="E98">
            <v>7.1000000000000005</v>
          </cell>
          <cell r="F98" t="str">
            <v>GEL</v>
          </cell>
          <cell r="G98">
            <v>4.08</v>
          </cell>
          <cell r="H98" t="str">
            <v>USD</v>
          </cell>
        </row>
        <row r="99">
          <cell r="B99">
            <v>40603</v>
          </cell>
          <cell r="C99">
            <v>40603</v>
          </cell>
          <cell r="E99">
            <v>0.1</v>
          </cell>
          <cell r="F99" t="str">
            <v>USD</v>
          </cell>
          <cell r="G99">
            <v>0.17</v>
          </cell>
          <cell r="H99" t="str">
            <v>GEL</v>
          </cell>
        </row>
        <row r="100">
          <cell r="B100">
            <v>40603</v>
          </cell>
          <cell r="C100">
            <v>40603</v>
          </cell>
          <cell r="E100">
            <v>836.21</v>
          </cell>
          <cell r="F100" t="str">
            <v>EUR</v>
          </cell>
          <cell r="G100">
            <v>2012.5900000000001</v>
          </cell>
          <cell r="H100" t="str">
            <v>GEL</v>
          </cell>
        </row>
        <row r="101">
          <cell r="B101">
            <v>40603</v>
          </cell>
          <cell r="C101">
            <v>40603</v>
          </cell>
          <cell r="E101">
            <v>2018.7</v>
          </cell>
          <cell r="F101" t="str">
            <v>GEL</v>
          </cell>
          <cell r="G101">
            <v>838.75</v>
          </cell>
          <cell r="H101" t="str">
            <v>EUR</v>
          </cell>
        </row>
        <row r="102">
          <cell r="B102">
            <v>40603</v>
          </cell>
          <cell r="C102">
            <v>40603</v>
          </cell>
          <cell r="E102">
            <v>58.67</v>
          </cell>
          <cell r="F102" t="str">
            <v>USD</v>
          </cell>
          <cell r="G102">
            <v>102.14</v>
          </cell>
          <cell r="H102" t="str">
            <v>GEL</v>
          </cell>
        </row>
        <row r="103">
          <cell r="B103">
            <v>40603</v>
          </cell>
          <cell r="C103">
            <v>40603</v>
          </cell>
          <cell r="E103">
            <v>100</v>
          </cell>
          <cell r="F103" t="str">
            <v>AED</v>
          </cell>
          <cell r="G103">
            <v>47.4</v>
          </cell>
          <cell r="H103" t="str">
            <v>GEL</v>
          </cell>
        </row>
        <row r="104">
          <cell r="B104">
            <v>40603</v>
          </cell>
          <cell r="C104">
            <v>40603</v>
          </cell>
          <cell r="E104">
            <v>318.5</v>
          </cell>
          <cell r="F104" t="str">
            <v>CHF</v>
          </cell>
          <cell r="G104">
            <v>597.66999999999996</v>
          </cell>
          <cell r="H104" t="str">
            <v>GEL</v>
          </cell>
        </row>
        <row r="105">
          <cell r="B105">
            <v>40603</v>
          </cell>
          <cell r="C105">
            <v>40604</v>
          </cell>
          <cell r="E105">
            <v>2625800</v>
          </cell>
          <cell r="F105" t="str">
            <v>USD</v>
          </cell>
          <cell r="G105">
            <v>1900000</v>
          </cell>
          <cell r="H105" t="str">
            <v>EUR</v>
          </cell>
        </row>
        <row r="106">
          <cell r="B106">
            <v>40603</v>
          </cell>
          <cell r="C106">
            <v>40612</v>
          </cell>
          <cell r="E106">
            <v>1900000</v>
          </cell>
          <cell r="F106" t="str">
            <v>EUR</v>
          </cell>
          <cell r="G106">
            <v>2625800</v>
          </cell>
          <cell r="H106" t="str">
            <v>USD</v>
          </cell>
        </row>
        <row r="107">
          <cell r="B107">
            <v>40603</v>
          </cell>
          <cell r="C107">
            <v>40604</v>
          </cell>
          <cell r="E107">
            <v>33783.520000000004</v>
          </cell>
          <cell r="F107" t="str">
            <v>GEL</v>
          </cell>
          <cell r="G107">
            <v>19510</v>
          </cell>
          <cell r="H107" t="str">
            <v>USD</v>
          </cell>
        </row>
        <row r="108">
          <cell r="B108">
            <v>40603</v>
          </cell>
          <cell r="C108">
            <v>40603</v>
          </cell>
          <cell r="E108">
            <v>7891</v>
          </cell>
          <cell r="F108" t="str">
            <v>EUR</v>
          </cell>
          <cell r="G108">
            <v>18992.060000000001</v>
          </cell>
          <cell r="H108" t="str">
            <v>GEL</v>
          </cell>
        </row>
        <row r="109">
          <cell r="B109">
            <v>40603</v>
          </cell>
          <cell r="C109">
            <v>40604</v>
          </cell>
          <cell r="E109">
            <v>3961.7400000000002</v>
          </cell>
          <cell r="F109" t="str">
            <v>GEL</v>
          </cell>
          <cell r="G109">
            <v>1652.72</v>
          </cell>
          <cell r="H109" t="str">
            <v>EUR</v>
          </cell>
        </row>
        <row r="110">
          <cell r="B110">
            <v>40603</v>
          </cell>
          <cell r="C110">
            <v>40603</v>
          </cell>
          <cell r="E110">
            <v>870.5</v>
          </cell>
          <cell r="F110" t="str">
            <v>GEL</v>
          </cell>
          <cell r="G110">
            <v>500</v>
          </cell>
          <cell r="H110" t="str">
            <v>USD</v>
          </cell>
        </row>
        <row r="111">
          <cell r="B111">
            <v>40603</v>
          </cell>
          <cell r="C111">
            <v>40603</v>
          </cell>
          <cell r="E111">
            <v>7147.06</v>
          </cell>
          <cell r="F111" t="str">
            <v>USD</v>
          </cell>
          <cell r="G111">
            <v>12443.03</v>
          </cell>
          <cell r="H111" t="str">
            <v>GEL</v>
          </cell>
        </row>
        <row r="112">
          <cell r="B112">
            <v>40603</v>
          </cell>
          <cell r="C112">
            <v>40603</v>
          </cell>
          <cell r="E112">
            <v>12</v>
          </cell>
          <cell r="F112" t="str">
            <v>USD</v>
          </cell>
          <cell r="G112">
            <v>20.89</v>
          </cell>
          <cell r="H112" t="str">
            <v>GEL</v>
          </cell>
        </row>
        <row r="113">
          <cell r="B113">
            <v>40603</v>
          </cell>
          <cell r="C113">
            <v>40603</v>
          </cell>
          <cell r="E113">
            <v>10</v>
          </cell>
          <cell r="F113" t="str">
            <v>USD</v>
          </cell>
          <cell r="G113">
            <v>17.41</v>
          </cell>
          <cell r="H113" t="str">
            <v>GEL</v>
          </cell>
        </row>
        <row r="114">
          <cell r="B114">
            <v>40603</v>
          </cell>
          <cell r="C114">
            <v>40603</v>
          </cell>
          <cell r="E114">
            <v>1494000</v>
          </cell>
          <cell r="F114" t="str">
            <v>USD</v>
          </cell>
          <cell r="G114">
            <v>2624659.2000000002</v>
          </cell>
          <cell r="H114" t="str">
            <v>GEL</v>
          </cell>
        </row>
        <row r="115">
          <cell r="B115">
            <v>40603</v>
          </cell>
          <cell r="C115">
            <v>40603</v>
          </cell>
          <cell r="E115">
            <v>5744.27</v>
          </cell>
          <cell r="F115" t="str">
            <v>EUR</v>
          </cell>
          <cell r="G115">
            <v>7955.81</v>
          </cell>
          <cell r="H115" t="str">
            <v>USD</v>
          </cell>
        </row>
        <row r="116">
          <cell r="B116">
            <v>40603</v>
          </cell>
          <cell r="C116">
            <v>40603</v>
          </cell>
          <cell r="E116">
            <v>19.650000000000002</v>
          </cell>
          <cell r="F116" t="str">
            <v>EUR</v>
          </cell>
          <cell r="G116">
            <v>47.29</v>
          </cell>
          <cell r="H116" t="str">
            <v>GEL</v>
          </cell>
        </row>
        <row r="117">
          <cell r="B117">
            <v>40603</v>
          </cell>
          <cell r="C117">
            <v>40603</v>
          </cell>
          <cell r="E117">
            <v>4158.1000000000004</v>
          </cell>
          <cell r="F117" t="str">
            <v>USD</v>
          </cell>
          <cell r="G117">
            <v>7326.14</v>
          </cell>
          <cell r="H117" t="str">
            <v>GEL</v>
          </cell>
        </row>
        <row r="118">
          <cell r="B118">
            <v>40603</v>
          </cell>
          <cell r="C118">
            <v>40603</v>
          </cell>
          <cell r="E118">
            <v>6.79</v>
          </cell>
          <cell r="F118" t="str">
            <v>GEL</v>
          </cell>
          <cell r="G118">
            <v>3.9</v>
          </cell>
          <cell r="H118" t="str">
            <v>USD</v>
          </cell>
        </row>
        <row r="119">
          <cell r="B119">
            <v>40603</v>
          </cell>
          <cell r="C119">
            <v>40603</v>
          </cell>
          <cell r="E119">
            <v>6.79</v>
          </cell>
          <cell r="F119" t="str">
            <v>GEL</v>
          </cell>
          <cell r="G119">
            <v>3.9</v>
          </cell>
          <cell r="H119" t="str">
            <v>USD</v>
          </cell>
        </row>
        <row r="120">
          <cell r="B120">
            <v>40603</v>
          </cell>
          <cell r="C120">
            <v>40603</v>
          </cell>
          <cell r="E120">
            <v>6.79</v>
          </cell>
          <cell r="F120" t="str">
            <v>GEL</v>
          </cell>
          <cell r="G120">
            <v>3.9</v>
          </cell>
          <cell r="H120" t="str">
            <v>USD</v>
          </cell>
        </row>
        <row r="121">
          <cell r="B121">
            <v>40603</v>
          </cell>
          <cell r="C121">
            <v>40603</v>
          </cell>
          <cell r="E121">
            <v>6.79</v>
          </cell>
          <cell r="F121" t="str">
            <v>GEL</v>
          </cell>
          <cell r="G121">
            <v>3.9</v>
          </cell>
          <cell r="H121" t="str">
            <v>USD</v>
          </cell>
        </row>
        <row r="122">
          <cell r="B122">
            <v>40603</v>
          </cell>
          <cell r="C122">
            <v>40603</v>
          </cell>
          <cell r="E122">
            <v>30.55</v>
          </cell>
          <cell r="F122" t="str">
            <v>GEL</v>
          </cell>
          <cell r="G122">
            <v>17.55</v>
          </cell>
          <cell r="H122" t="str">
            <v>USD</v>
          </cell>
        </row>
        <row r="123">
          <cell r="B123">
            <v>40603</v>
          </cell>
          <cell r="C123">
            <v>40603</v>
          </cell>
          <cell r="E123">
            <v>2.44</v>
          </cell>
          <cell r="F123" t="str">
            <v>GEL</v>
          </cell>
          <cell r="G123">
            <v>1.4000000000000001</v>
          </cell>
          <cell r="H123" t="str">
            <v>USD</v>
          </cell>
        </row>
        <row r="124">
          <cell r="B124">
            <v>40603</v>
          </cell>
          <cell r="C124">
            <v>40603</v>
          </cell>
          <cell r="E124">
            <v>3.83</v>
          </cell>
          <cell r="F124" t="str">
            <v>GEL</v>
          </cell>
          <cell r="G124">
            <v>2.2000000000000002</v>
          </cell>
          <cell r="H124" t="str">
            <v>USD</v>
          </cell>
        </row>
        <row r="125">
          <cell r="B125">
            <v>40603</v>
          </cell>
          <cell r="C125">
            <v>40603</v>
          </cell>
          <cell r="E125">
            <v>600.03</v>
          </cell>
          <cell r="F125" t="str">
            <v>USD</v>
          </cell>
          <cell r="G125">
            <v>1044.6500000000001</v>
          </cell>
          <cell r="H125" t="str">
            <v>GEL</v>
          </cell>
        </row>
        <row r="126">
          <cell r="B126">
            <v>40603</v>
          </cell>
          <cell r="C126">
            <v>40603</v>
          </cell>
          <cell r="E126">
            <v>1159.03</v>
          </cell>
          <cell r="F126" t="str">
            <v>USD</v>
          </cell>
          <cell r="G126">
            <v>2017.8700000000001</v>
          </cell>
          <cell r="H126" t="str">
            <v>GEL</v>
          </cell>
        </row>
        <row r="127">
          <cell r="B127">
            <v>40603</v>
          </cell>
          <cell r="C127">
            <v>40603</v>
          </cell>
          <cell r="E127">
            <v>30.830000000000002</v>
          </cell>
          <cell r="F127" t="str">
            <v>USD</v>
          </cell>
          <cell r="G127">
            <v>53.67</v>
          </cell>
          <cell r="H127" t="str">
            <v>GEL</v>
          </cell>
        </row>
        <row r="128">
          <cell r="B128">
            <v>40603</v>
          </cell>
          <cell r="C128">
            <v>40603</v>
          </cell>
          <cell r="E128">
            <v>36.300000000000004</v>
          </cell>
          <cell r="F128" t="str">
            <v>EUR</v>
          </cell>
          <cell r="G128">
            <v>87.36</v>
          </cell>
          <cell r="H128" t="str">
            <v>GEL</v>
          </cell>
        </row>
        <row r="129">
          <cell r="B129">
            <v>40603</v>
          </cell>
          <cell r="C129">
            <v>40603</v>
          </cell>
          <cell r="E129">
            <v>171.23</v>
          </cell>
          <cell r="F129" t="str">
            <v>USD</v>
          </cell>
          <cell r="G129">
            <v>298.11</v>
          </cell>
          <cell r="H129" t="str">
            <v>GEL</v>
          </cell>
        </row>
        <row r="130">
          <cell r="B130">
            <v>40603</v>
          </cell>
          <cell r="C130">
            <v>40603</v>
          </cell>
          <cell r="E130">
            <v>189.42000000000002</v>
          </cell>
          <cell r="F130" t="str">
            <v>USD</v>
          </cell>
          <cell r="G130">
            <v>329.78000000000003</v>
          </cell>
          <cell r="H130" t="str">
            <v>GEL</v>
          </cell>
        </row>
        <row r="131">
          <cell r="B131">
            <v>40603</v>
          </cell>
          <cell r="C131">
            <v>40603</v>
          </cell>
          <cell r="E131">
            <v>238.3</v>
          </cell>
          <cell r="F131" t="str">
            <v>GEL</v>
          </cell>
          <cell r="G131">
            <v>129.97</v>
          </cell>
          <cell r="H131" t="str">
            <v>USD</v>
          </cell>
        </row>
        <row r="132">
          <cell r="B132">
            <v>40603</v>
          </cell>
          <cell r="C132">
            <v>40603</v>
          </cell>
          <cell r="E132">
            <v>11.94</v>
          </cell>
          <cell r="F132" t="str">
            <v>EUR</v>
          </cell>
          <cell r="G132">
            <v>28.73</v>
          </cell>
          <cell r="H132" t="str">
            <v>GEL</v>
          </cell>
        </row>
        <row r="133">
          <cell r="B133">
            <v>40603</v>
          </cell>
          <cell r="C133">
            <v>40603</v>
          </cell>
          <cell r="E133">
            <v>14.43</v>
          </cell>
          <cell r="F133" t="str">
            <v>USD</v>
          </cell>
          <cell r="G133">
            <v>25.2</v>
          </cell>
          <cell r="H133" t="str">
            <v>GEL</v>
          </cell>
        </row>
        <row r="134">
          <cell r="B134">
            <v>40603</v>
          </cell>
          <cell r="C134">
            <v>40603</v>
          </cell>
          <cell r="E134">
            <v>2293.85</v>
          </cell>
          <cell r="F134" t="str">
            <v>USD</v>
          </cell>
          <cell r="G134">
            <v>3993.59</v>
          </cell>
          <cell r="H134" t="str">
            <v>GEL</v>
          </cell>
        </row>
        <row r="135">
          <cell r="B135">
            <v>40603</v>
          </cell>
          <cell r="C135">
            <v>40603</v>
          </cell>
          <cell r="E135">
            <v>27.44</v>
          </cell>
          <cell r="F135" t="str">
            <v>GEL</v>
          </cell>
          <cell r="G135">
            <v>15.75</v>
          </cell>
          <cell r="H135" t="str">
            <v>USD</v>
          </cell>
        </row>
        <row r="136">
          <cell r="B136">
            <v>40603</v>
          </cell>
          <cell r="C136">
            <v>40603</v>
          </cell>
          <cell r="E136">
            <v>753.49</v>
          </cell>
          <cell r="F136" t="str">
            <v>GEL</v>
          </cell>
          <cell r="G136">
            <v>432.79</v>
          </cell>
          <cell r="H136" t="str">
            <v>USD</v>
          </cell>
        </row>
        <row r="137">
          <cell r="B137">
            <v>40603</v>
          </cell>
          <cell r="C137">
            <v>40603</v>
          </cell>
          <cell r="E137">
            <v>467.07</v>
          </cell>
          <cell r="F137" t="str">
            <v>USD</v>
          </cell>
          <cell r="G137">
            <v>813.17000000000007</v>
          </cell>
          <cell r="H137" t="str">
            <v>GEL</v>
          </cell>
        </row>
        <row r="138">
          <cell r="B138">
            <v>40603</v>
          </cell>
          <cell r="C138">
            <v>40603</v>
          </cell>
          <cell r="E138">
            <v>32539.22</v>
          </cell>
          <cell r="F138" t="str">
            <v>USD</v>
          </cell>
          <cell r="G138">
            <v>20000</v>
          </cell>
          <cell r="H138" t="str">
            <v>GBP</v>
          </cell>
        </row>
        <row r="139">
          <cell r="B139">
            <v>40603</v>
          </cell>
          <cell r="C139">
            <v>40603</v>
          </cell>
          <cell r="E139">
            <v>790000</v>
          </cell>
          <cell r="F139" t="str">
            <v>EUR</v>
          </cell>
          <cell r="G139">
            <v>1092504.43</v>
          </cell>
          <cell r="H139" t="str">
            <v>USD</v>
          </cell>
        </row>
        <row r="140">
          <cell r="B140">
            <v>40603</v>
          </cell>
          <cell r="C140">
            <v>40603</v>
          </cell>
          <cell r="E140">
            <v>2000000</v>
          </cell>
          <cell r="F140" t="str">
            <v>USD</v>
          </cell>
          <cell r="G140">
            <v>3442000</v>
          </cell>
          <cell r="H140" t="str">
            <v>GEL</v>
          </cell>
        </row>
        <row r="141">
          <cell r="B141">
            <v>40603</v>
          </cell>
          <cell r="C141">
            <v>40603</v>
          </cell>
          <cell r="E141">
            <v>23750</v>
          </cell>
          <cell r="F141" t="str">
            <v>CHF</v>
          </cell>
          <cell r="G141">
            <v>44566.879999999997</v>
          </cell>
          <cell r="H141" t="str">
            <v>GEL</v>
          </cell>
        </row>
        <row r="142">
          <cell r="B142">
            <v>40603</v>
          </cell>
          <cell r="C142">
            <v>40603</v>
          </cell>
          <cell r="E142">
            <v>8.36</v>
          </cell>
          <cell r="F142" t="str">
            <v>GEL</v>
          </cell>
          <cell r="G142">
            <v>4.8</v>
          </cell>
          <cell r="H142" t="str">
            <v>USD</v>
          </cell>
        </row>
        <row r="143">
          <cell r="B143">
            <v>40603</v>
          </cell>
          <cell r="C143">
            <v>40603</v>
          </cell>
          <cell r="E143">
            <v>3.7800000000000002</v>
          </cell>
          <cell r="F143" t="str">
            <v>GEL</v>
          </cell>
          <cell r="G143">
            <v>2.17</v>
          </cell>
          <cell r="H143" t="str">
            <v>USD</v>
          </cell>
        </row>
        <row r="144">
          <cell r="B144">
            <v>40603</v>
          </cell>
          <cell r="C144">
            <v>40603</v>
          </cell>
          <cell r="E144">
            <v>4.88</v>
          </cell>
          <cell r="F144" t="str">
            <v>GEL</v>
          </cell>
          <cell r="G144">
            <v>2.8000000000000003</v>
          </cell>
          <cell r="H144" t="str">
            <v>USD</v>
          </cell>
        </row>
        <row r="145">
          <cell r="B145">
            <v>40603</v>
          </cell>
          <cell r="C145">
            <v>40603</v>
          </cell>
          <cell r="E145">
            <v>3.42</v>
          </cell>
          <cell r="F145" t="str">
            <v>GEL</v>
          </cell>
          <cell r="G145">
            <v>1.97</v>
          </cell>
          <cell r="H145" t="str">
            <v>USD</v>
          </cell>
        </row>
        <row r="146">
          <cell r="B146">
            <v>40603</v>
          </cell>
          <cell r="C146">
            <v>40603</v>
          </cell>
          <cell r="E146">
            <v>0.35000000000000003</v>
          </cell>
          <cell r="F146" t="str">
            <v>GEL</v>
          </cell>
          <cell r="G146">
            <v>0.2</v>
          </cell>
          <cell r="H146" t="str">
            <v>USD</v>
          </cell>
        </row>
        <row r="147">
          <cell r="B147">
            <v>40603</v>
          </cell>
          <cell r="C147">
            <v>40603</v>
          </cell>
          <cell r="E147">
            <v>2.44</v>
          </cell>
          <cell r="F147" t="str">
            <v>GEL</v>
          </cell>
          <cell r="G147">
            <v>1.4000000000000001</v>
          </cell>
          <cell r="H147" t="str">
            <v>USD</v>
          </cell>
        </row>
        <row r="148">
          <cell r="B148">
            <v>40603</v>
          </cell>
          <cell r="C148">
            <v>40603</v>
          </cell>
          <cell r="E148">
            <v>2.7800000000000002</v>
          </cell>
          <cell r="F148" t="str">
            <v>GEL</v>
          </cell>
          <cell r="G148">
            <v>1.6</v>
          </cell>
          <cell r="H148" t="str">
            <v>USD</v>
          </cell>
        </row>
        <row r="149">
          <cell r="B149">
            <v>40603</v>
          </cell>
          <cell r="C149">
            <v>40603</v>
          </cell>
          <cell r="E149">
            <v>6.96</v>
          </cell>
          <cell r="F149" t="str">
            <v>GEL</v>
          </cell>
          <cell r="G149">
            <v>4</v>
          </cell>
          <cell r="H149" t="str">
            <v>USD</v>
          </cell>
        </row>
        <row r="150">
          <cell r="B150">
            <v>40603</v>
          </cell>
          <cell r="C150">
            <v>40603</v>
          </cell>
          <cell r="E150">
            <v>3.48</v>
          </cell>
          <cell r="F150" t="str">
            <v>GEL</v>
          </cell>
          <cell r="G150">
            <v>2</v>
          </cell>
          <cell r="H150" t="str">
            <v>USD</v>
          </cell>
        </row>
        <row r="151">
          <cell r="B151">
            <v>40603</v>
          </cell>
          <cell r="C151">
            <v>40603</v>
          </cell>
          <cell r="E151">
            <v>1.98</v>
          </cell>
          <cell r="F151" t="str">
            <v>GEL</v>
          </cell>
          <cell r="G151">
            <v>1.1400000000000001</v>
          </cell>
          <cell r="H151" t="str">
            <v>USD</v>
          </cell>
        </row>
        <row r="152">
          <cell r="B152">
            <v>40603</v>
          </cell>
          <cell r="C152">
            <v>40603</v>
          </cell>
          <cell r="E152">
            <v>0.99</v>
          </cell>
          <cell r="F152" t="str">
            <v>GEL</v>
          </cell>
          <cell r="G152">
            <v>0.57000000000000006</v>
          </cell>
          <cell r="H152" t="str">
            <v>USD</v>
          </cell>
        </row>
        <row r="153">
          <cell r="B153">
            <v>40603</v>
          </cell>
          <cell r="C153">
            <v>40603</v>
          </cell>
          <cell r="E153">
            <v>0.19</v>
          </cell>
          <cell r="F153" t="str">
            <v>GEL</v>
          </cell>
          <cell r="G153">
            <v>0.11</v>
          </cell>
          <cell r="H153" t="str">
            <v>USD</v>
          </cell>
        </row>
        <row r="154">
          <cell r="B154">
            <v>40603</v>
          </cell>
          <cell r="C154">
            <v>40603</v>
          </cell>
          <cell r="E154">
            <v>1.74</v>
          </cell>
          <cell r="F154" t="str">
            <v>GEL</v>
          </cell>
          <cell r="G154">
            <v>1</v>
          </cell>
          <cell r="H154" t="str">
            <v>USD</v>
          </cell>
        </row>
        <row r="155">
          <cell r="B155">
            <v>40603</v>
          </cell>
          <cell r="C155">
            <v>40603</v>
          </cell>
          <cell r="E155">
            <v>0.89</v>
          </cell>
          <cell r="F155" t="str">
            <v>GEL</v>
          </cell>
          <cell r="G155">
            <v>0.51</v>
          </cell>
          <cell r="H155" t="str">
            <v>USD</v>
          </cell>
        </row>
        <row r="156">
          <cell r="B156">
            <v>40603</v>
          </cell>
          <cell r="C156">
            <v>40603</v>
          </cell>
          <cell r="E156">
            <v>2.09</v>
          </cell>
          <cell r="F156" t="str">
            <v>GEL</v>
          </cell>
          <cell r="G156">
            <v>1.2</v>
          </cell>
          <cell r="H156" t="str">
            <v>USD</v>
          </cell>
        </row>
        <row r="157">
          <cell r="B157">
            <v>40603</v>
          </cell>
          <cell r="C157">
            <v>40603</v>
          </cell>
          <cell r="E157">
            <v>0.99</v>
          </cell>
          <cell r="F157" t="str">
            <v>GEL</v>
          </cell>
          <cell r="G157">
            <v>0.57000000000000006</v>
          </cell>
          <cell r="H157" t="str">
            <v>USD</v>
          </cell>
        </row>
        <row r="158">
          <cell r="B158">
            <v>40603</v>
          </cell>
          <cell r="C158">
            <v>40603</v>
          </cell>
          <cell r="E158">
            <v>1.3900000000000001</v>
          </cell>
          <cell r="F158" t="str">
            <v>GEL</v>
          </cell>
          <cell r="G158">
            <v>0.8</v>
          </cell>
          <cell r="H158" t="str">
            <v>USD</v>
          </cell>
        </row>
        <row r="159">
          <cell r="B159">
            <v>40603</v>
          </cell>
          <cell r="C159">
            <v>40603</v>
          </cell>
          <cell r="E159">
            <v>1.3900000000000001</v>
          </cell>
          <cell r="F159" t="str">
            <v>GEL</v>
          </cell>
          <cell r="G159">
            <v>0.8</v>
          </cell>
          <cell r="H159" t="str">
            <v>USD</v>
          </cell>
        </row>
        <row r="160">
          <cell r="B160">
            <v>40603</v>
          </cell>
          <cell r="C160">
            <v>40603</v>
          </cell>
          <cell r="E160">
            <v>5.23</v>
          </cell>
          <cell r="F160" t="str">
            <v>GEL</v>
          </cell>
          <cell r="G160">
            <v>3</v>
          </cell>
          <cell r="H160" t="str">
            <v>USD</v>
          </cell>
        </row>
        <row r="161">
          <cell r="B161">
            <v>40603</v>
          </cell>
          <cell r="C161">
            <v>40603</v>
          </cell>
          <cell r="E161">
            <v>0.99</v>
          </cell>
          <cell r="F161" t="str">
            <v>GEL</v>
          </cell>
          <cell r="G161">
            <v>0.57000000000000006</v>
          </cell>
          <cell r="H161" t="str">
            <v>USD</v>
          </cell>
        </row>
        <row r="162">
          <cell r="B162">
            <v>40603</v>
          </cell>
          <cell r="C162">
            <v>40603</v>
          </cell>
          <cell r="E162">
            <v>3.83</v>
          </cell>
          <cell r="F162" t="str">
            <v>GEL</v>
          </cell>
          <cell r="G162">
            <v>2.2000000000000002</v>
          </cell>
          <cell r="H162" t="str">
            <v>USD</v>
          </cell>
        </row>
        <row r="163">
          <cell r="B163">
            <v>40603</v>
          </cell>
          <cell r="C163">
            <v>40603</v>
          </cell>
          <cell r="E163">
            <v>0.35000000000000003</v>
          </cell>
          <cell r="F163" t="str">
            <v>GEL</v>
          </cell>
          <cell r="G163">
            <v>0.2</v>
          </cell>
          <cell r="H163" t="str">
            <v>USD</v>
          </cell>
        </row>
        <row r="164">
          <cell r="B164">
            <v>40603</v>
          </cell>
          <cell r="C164">
            <v>40603</v>
          </cell>
          <cell r="E164">
            <v>2.09</v>
          </cell>
          <cell r="F164" t="str">
            <v>GEL</v>
          </cell>
          <cell r="G164">
            <v>1.2</v>
          </cell>
          <cell r="H164" t="str">
            <v>USD</v>
          </cell>
        </row>
        <row r="165">
          <cell r="B165">
            <v>40603</v>
          </cell>
          <cell r="C165">
            <v>40603</v>
          </cell>
          <cell r="E165">
            <v>12.19</v>
          </cell>
          <cell r="F165" t="str">
            <v>GEL</v>
          </cell>
          <cell r="G165">
            <v>7</v>
          </cell>
          <cell r="H165" t="str">
            <v>USD</v>
          </cell>
        </row>
        <row r="166">
          <cell r="B166">
            <v>40603</v>
          </cell>
          <cell r="C166">
            <v>40603</v>
          </cell>
          <cell r="E166">
            <v>0.99</v>
          </cell>
          <cell r="F166" t="str">
            <v>GEL</v>
          </cell>
          <cell r="G166">
            <v>0.57000000000000006</v>
          </cell>
          <cell r="H166" t="str">
            <v>USD</v>
          </cell>
        </row>
        <row r="167">
          <cell r="B167">
            <v>40603</v>
          </cell>
          <cell r="C167">
            <v>40603</v>
          </cell>
          <cell r="E167">
            <v>0.35000000000000003</v>
          </cell>
          <cell r="F167" t="str">
            <v>GEL</v>
          </cell>
          <cell r="G167">
            <v>0.2</v>
          </cell>
          <cell r="H167" t="str">
            <v>USD</v>
          </cell>
        </row>
        <row r="168">
          <cell r="B168">
            <v>40603</v>
          </cell>
          <cell r="C168">
            <v>40603</v>
          </cell>
          <cell r="E168">
            <v>0.70000000000000007</v>
          </cell>
          <cell r="F168" t="str">
            <v>GEL</v>
          </cell>
          <cell r="G168">
            <v>0.4</v>
          </cell>
          <cell r="H168" t="str">
            <v>USD</v>
          </cell>
        </row>
        <row r="169">
          <cell r="B169">
            <v>40603</v>
          </cell>
          <cell r="C169">
            <v>40603</v>
          </cell>
          <cell r="E169">
            <v>2.61</v>
          </cell>
          <cell r="F169" t="str">
            <v>GEL</v>
          </cell>
          <cell r="G169">
            <v>1.5</v>
          </cell>
          <cell r="H169" t="str">
            <v>USD</v>
          </cell>
        </row>
        <row r="170">
          <cell r="B170">
            <v>40603</v>
          </cell>
          <cell r="C170">
            <v>40603</v>
          </cell>
          <cell r="E170">
            <v>0.52</v>
          </cell>
          <cell r="F170" t="str">
            <v>GEL</v>
          </cell>
          <cell r="G170">
            <v>0.3</v>
          </cell>
          <cell r="H170" t="str">
            <v>USD</v>
          </cell>
        </row>
        <row r="171">
          <cell r="B171">
            <v>40603</v>
          </cell>
          <cell r="C171">
            <v>40603</v>
          </cell>
          <cell r="E171">
            <v>3.49</v>
          </cell>
          <cell r="F171" t="str">
            <v>GEL</v>
          </cell>
          <cell r="G171">
            <v>2</v>
          </cell>
          <cell r="H171" t="str">
            <v>USD</v>
          </cell>
        </row>
        <row r="172">
          <cell r="B172">
            <v>40603</v>
          </cell>
          <cell r="C172">
            <v>40603</v>
          </cell>
          <cell r="E172">
            <v>0.35000000000000003</v>
          </cell>
          <cell r="F172" t="str">
            <v>GEL</v>
          </cell>
          <cell r="G172">
            <v>0.2</v>
          </cell>
          <cell r="H172" t="str">
            <v>USD</v>
          </cell>
        </row>
        <row r="173">
          <cell r="B173">
            <v>40603</v>
          </cell>
          <cell r="C173">
            <v>40603</v>
          </cell>
          <cell r="E173">
            <v>13.870000000000001</v>
          </cell>
          <cell r="F173" t="str">
            <v>GEL</v>
          </cell>
          <cell r="G173">
            <v>7.97</v>
          </cell>
          <cell r="H173" t="str">
            <v>USD</v>
          </cell>
        </row>
        <row r="174">
          <cell r="B174">
            <v>40603</v>
          </cell>
          <cell r="C174">
            <v>40603</v>
          </cell>
          <cell r="E174">
            <v>1.04</v>
          </cell>
          <cell r="F174" t="str">
            <v>GEL</v>
          </cell>
          <cell r="G174">
            <v>0.6</v>
          </cell>
          <cell r="H174" t="str">
            <v>USD</v>
          </cell>
        </row>
        <row r="175">
          <cell r="B175">
            <v>40603</v>
          </cell>
          <cell r="C175">
            <v>40603</v>
          </cell>
          <cell r="E175">
            <v>2.79</v>
          </cell>
          <cell r="F175" t="str">
            <v>GEL</v>
          </cell>
          <cell r="G175">
            <v>1.6</v>
          </cell>
          <cell r="H175" t="str">
            <v>USD</v>
          </cell>
        </row>
        <row r="176">
          <cell r="B176">
            <v>40603</v>
          </cell>
          <cell r="C176">
            <v>40603</v>
          </cell>
          <cell r="E176">
            <v>0.35000000000000003</v>
          </cell>
          <cell r="F176" t="str">
            <v>GEL</v>
          </cell>
          <cell r="G176">
            <v>0.2</v>
          </cell>
          <cell r="H176" t="str">
            <v>USD</v>
          </cell>
        </row>
        <row r="177">
          <cell r="B177">
            <v>40603</v>
          </cell>
          <cell r="C177">
            <v>40603</v>
          </cell>
          <cell r="E177">
            <v>2.44</v>
          </cell>
          <cell r="F177" t="str">
            <v>GEL</v>
          </cell>
          <cell r="G177">
            <v>1.4000000000000001</v>
          </cell>
          <cell r="H177" t="str">
            <v>USD</v>
          </cell>
        </row>
        <row r="178">
          <cell r="B178">
            <v>40603</v>
          </cell>
          <cell r="C178">
            <v>40603</v>
          </cell>
          <cell r="E178">
            <v>0.99</v>
          </cell>
          <cell r="F178" t="str">
            <v>GEL</v>
          </cell>
          <cell r="G178">
            <v>0.57000000000000006</v>
          </cell>
          <cell r="H178" t="str">
            <v>USD</v>
          </cell>
        </row>
        <row r="179">
          <cell r="B179">
            <v>40603</v>
          </cell>
          <cell r="C179">
            <v>40603</v>
          </cell>
          <cell r="E179">
            <v>0.21</v>
          </cell>
          <cell r="F179" t="str">
            <v>GEL</v>
          </cell>
          <cell r="G179">
            <v>0.12</v>
          </cell>
          <cell r="H179" t="str">
            <v>USD</v>
          </cell>
        </row>
        <row r="180">
          <cell r="B180">
            <v>40603</v>
          </cell>
          <cell r="C180">
            <v>40603</v>
          </cell>
          <cell r="E180">
            <v>6.16</v>
          </cell>
          <cell r="F180" t="str">
            <v>GEL</v>
          </cell>
          <cell r="G180">
            <v>3.54</v>
          </cell>
          <cell r="H180" t="str">
            <v>USD</v>
          </cell>
        </row>
        <row r="181">
          <cell r="B181">
            <v>40603</v>
          </cell>
          <cell r="C181">
            <v>40603</v>
          </cell>
          <cell r="E181">
            <v>1.74</v>
          </cell>
          <cell r="F181" t="str">
            <v>GEL</v>
          </cell>
          <cell r="G181">
            <v>1</v>
          </cell>
          <cell r="H181" t="str">
            <v>USD</v>
          </cell>
        </row>
        <row r="182">
          <cell r="B182">
            <v>40603</v>
          </cell>
          <cell r="C182">
            <v>40603</v>
          </cell>
          <cell r="E182">
            <v>0.35000000000000003</v>
          </cell>
          <cell r="F182" t="str">
            <v>GEL</v>
          </cell>
          <cell r="G182">
            <v>0.2</v>
          </cell>
          <cell r="H182" t="str">
            <v>USD</v>
          </cell>
        </row>
        <row r="183">
          <cell r="B183">
            <v>40603</v>
          </cell>
          <cell r="C183">
            <v>40603</v>
          </cell>
          <cell r="E183">
            <v>3.48</v>
          </cell>
          <cell r="F183" t="str">
            <v>GEL</v>
          </cell>
          <cell r="G183">
            <v>2</v>
          </cell>
          <cell r="H183" t="str">
            <v>USD</v>
          </cell>
        </row>
        <row r="184">
          <cell r="B184">
            <v>40603</v>
          </cell>
          <cell r="C184">
            <v>40603</v>
          </cell>
          <cell r="E184">
            <v>1.04</v>
          </cell>
          <cell r="F184" t="str">
            <v>GEL</v>
          </cell>
          <cell r="G184">
            <v>0.6</v>
          </cell>
          <cell r="H184" t="str">
            <v>USD</v>
          </cell>
        </row>
        <row r="185">
          <cell r="B185">
            <v>40603</v>
          </cell>
          <cell r="C185">
            <v>40603</v>
          </cell>
          <cell r="E185">
            <v>4.53</v>
          </cell>
          <cell r="F185" t="str">
            <v>GEL</v>
          </cell>
          <cell r="G185">
            <v>2.6</v>
          </cell>
          <cell r="H185" t="str">
            <v>USD</v>
          </cell>
        </row>
        <row r="186">
          <cell r="B186">
            <v>40603</v>
          </cell>
          <cell r="C186">
            <v>40603</v>
          </cell>
          <cell r="E186">
            <v>1.98</v>
          </cell>
          <cell r="F186" t="str">
            <v>GEL</v>
          </cell>
          <cell r="G186">
            <v>1.1400000000000001</v>
          </cell>
          <cell r="H186" t="str">
            <v>USD</v>
          </cell>
        </row>
        <row r="187">
          <cell r="B187">
            <v>40603</v>
          </cell>
          <cell r="C187">
            <v>40603</v>
          </cell>
          <cell r="E187">
            <v>1.34</v>
          </cell>
          <cell r="F187" t="str">
            <v>GEL</v>
          </cell>
          <cell r="G187">
            <v>0.77</v>
          </cell>
          <cell r="H187" t="str">
            <v>USD</v>
          </cell>
        </row>
        <row r="188">
          <cell r="B188">
            <v>40603</v>
          </cell>
          <cell r="C188">
            <v>40603</v>
          </cell>
          <cell r="E188">
            <v>0.99</v>
          </cell>
          <cell r="F188" t="str">
            <v>GEL</v>
          </cell>
          <cell r="G188">
            <v>0.57000000000000006</v>
          </cell>
          <cell r="H188" t="str">
            <v>USD</v>
          </cell>
        </row>
        <row r="189">
          <cell r="B189">
            <v>40603</v>
          </cell>
          <cell r="C189">
            <v>40603</v>
          </cell>
          <cell r="E189">
            <v>13.92</v>
          </cell>
          <cell r="F189" t="str">
            <v>GEL</v>
          </cell>
          <cell r="G189">
            <v>8</v>
          </cell>
          <cell r="H189" t="str">
            <v>USD</v>
          </cell>
        </row>
        <row r="190">
          <cell r="B190">
            <v>40603</v>
          </cell>
          <cell r="C190">
            <v>40603</v>
          </cell>
          <cell r="E190">
            <v>2.33</v>
          </cell>
          <cell r="F190" t="str">
            <v>GEL</v>
          </cell>
          <cell r="G190">
            <v>1.34</v>
          </cell>
          <cell r="H190" t="str">
            <v>USD</v>
          </cell>
        </row>
        <row r="191">
          <cell r="B191">
            <v>40603</v>
          </cell>
          <cell r="C191">
            <v>40603</v>
          </cell>
          <cell r="E191">
            <v>3.48</v>
          </cell>
          <cell r="F191" t="str">
            <v>GEL</v>
          </cell>
          <cell r="G191">
            <v>2</v>
          </cell>
          <cell r="H191" t="str">
            <v>USD</v>
          </cell>
        </row>
        <row r="192">
          <cell r="B192">
            <v>40603</v>
          </cell>
          <cell r="C192">
            <v>40603</v>
          </cell>
          <cell r="E192">
            <v>1.74</v>
          </cell>
          <cell r="F192" t="str">
            <v>GEL</v>
          </cell>
          <cell r="G192">
            <v>1</v>
          </cell>
          <cell r="H192" t="str">
            <v>USD</v>
          </cell>
        </row>
        <row r="193">
          <cell r="B193">
            <v>40603</v>
          </cell>
          <cell r="C193">
            <v>40603</v>
          </cell>
          <cell r="E193">
            <v>0.19</v>
          </cell>
          <cell r="F193" t="str">
            <v>GEL</v>
          </cell>
          <cell r="G193">
            <v>0.11</v>
          </cell>
          <cell r="H193" t="str">
            <v>USD</v>
          </cell>
        </row>
        <row r="194">
          <cell r="B194">
            <v>40603</v>
          </cell>
          <cell r="C194">
            <v>40603</v>
          </cell>
          <cell r="E194">
            <v>12.19</v>
          </cell>
          <cell r="F194" t="str">
            <v>GEL</v>
          </cell>
          <cell r="G194">
            <v>7</v>
          </cell>
          <cell r="H194" t="str">
            <v>USD</v>
          </cell>
        </row>
        <row r="195">
          <cell r="B195">
            <v>40603</v>
          </cell>
          <cell r="C195">
            <v>40603</v>
          </cell>
          <cell r="E195">
            <v>6.2700000000000005</v>
          </cell>
          <cell r="F195" t="str">
            <v>GEL</v>
          </cell>
          <cell r="G195">
            <v>3.6</v>
          </cell>
          <cell r="H195" t="str">
            <v>USD</v>
          </cell>
        </row>
        <row r="196">
          <cell r="B196">
            <v>40603</v>
          </cell>
          <cell r="C196">
            <v>40603</v>
          </cell>
          <cell r="E196">
            <v>7.3100000000000005</v>
          </cell>
          <cell r="F196" t="str">
            <v>GEL</v>
          </cell>
          <cell r="G196">
            <v>4.2</v>
          </cell>
          <cell r="H196" t="str">
            <v>USD</v>
          </cell>
        </row>
        <row r="197">
          <cell r="B197">
            <v>40603</v>
          </cell>
          <cell r="C197">
            <v>40603</v>
          </cell>
          <cell r="E197">
            <v>1.04</v>
          </cell>
          <cell r="F197" t="str">
            <v>GEL</v>
          </cell>
          <cell r="G197">
            <v>0.6</v>
          </cell>
          <cell r="H197" t="str">
            <v>USD</v>
          </cell>
        </row>
        <row r="198">
          <cell r="B198">
            <v>40603</v>
          </cell>
          <cell r="C198">
            <v>40603</v>
          </cell>
          <cell r="E198">
            <v>0.70000000000000007</v>
          </cell>
          <cell r="F198" t="str">
            <v>GEL</v>
          </cell>
          <cell r="G198">
            <v>0.4</v>
          </cell>
          <cell r="H198" t="str">
            <v>USD</v>
          </cell>
        </row>
        <row r="199">
          <cell r="B199">
            <v>40603</v>
          </cell>
          <cell r="C199">
            <v>40603</v>
          </cell>
          <cell r="E199">
            <v>1.3900000000000001</v>
          </cell>
          <cell r="F199" t="str">
            <v>GEL</v>
          </cell>
          <cell r="G199">
            <v>0.8</v>
          </cell>
          <cell r="H199" t="str">
            <v>USD</v>
          </cell>
        </row>
        <row r="200">
          <cell r="B200">
            <v>40603</v>
          </cell>
          <cell r="C200">
            <v>40603</v>
          </cell>
          <cell r="E200">
            <v>2.79</v>
          </cell>
          <cell r="F200" t="str">
            <v>GEL</v>
          </cell>
          <cell r="G200">
            <v>1.6</v>
          </cell>
          <cell r="H200" t="str">
            <v>USD</v>
          </cell>
        </row>
        <row r="201">
          <cell r="B201">
            <v>40603</v>
          </cell>
          <cell r="C201">
            <v>40603</v>
          </cell>
          <cell r="E201">
            <v>0.99</v>
          </cell>
          <cell r="F201" t="str">
            <v>GEL</v>
          </cell>
          <cell r="G201">
            <v>0.57000000000000006</v>
          </cell>
          <cell r="H201" t="str">
            <v>USD</v>
          </cell>
        </row>
        <row r="202">
          <cell r="B202">
            <v>40603</v>
          </cell>
          <cell r="C202">
            <v>40603</v>
          </cell>
          <cell r="E202">
            <v>0.99</v>
          </cell>
          <cell r="F202" t="str">
            <v>GEL</v>
          </cell>
          <cell r="G202">
            <v>0.57000000000000006</v>
          </cell>
          <cell r="H202" t="str">
            <v>USD</v>
          </cell>
        </row>
        <row r="203">
          <cell r="B203">
            <v>40603</v>
          </cell>
          <cell r="C203">
            <v>40603</v>
          </cell>
          <cell r="E203">
            <v>15.31</v>
          </cell>
          <cell r="F203" t="str">
            <v>GEL</v>
          </cell>
          <cell r="G203">
            <v>8.8000000000000007</v>
          </cell>
          <cell r="H203" t="str">
            <v>USD</v>
          </cell>
        </row>
        <row r="204">
          <cell r="B204">
            <v>40603</v>
          </cell>
          <cell r="C204">
            <v>40603</v>
          </cell>
          <cell r="E204">
            <v>0.35000000000000003</v>
          </cell>
          <cell r="F204" t="str">
            <v>GEL</v>
          </cell>
          <cell r="G204">
            <v>0.2</v>
          </cell>
          <cell r="H204" t="str">
            <v>USD</v>
          </cell>
        </row>
        <row r="205">
          <cell r="B205">
            <v>40603</v>
          </cell>
          <cell r="C205">
            <v>40603</v>
          </cell>
          <cell r="E205">
            <v>8</v>
          </cell>
          <cell r="F205" t="str">
            <v>GEL</v>
          </cell>
          <cell r="G205">
            <v>4.6000000000000005</v>
          </cell>
          <cell r="H205" t="str">
            <v>USD</v>
          </cell>
        </row>
        <row r="206">
          <cell r="B206">
            <v>40603</v>
          </cell>
          <cell r="C206">
            <v>40603</v>
          </cell>
          <cell r="E206">
            <v>2.98</v>
          </cell>
          <cell r="F206" t="str">
            <v>GEL</v>
          </cell>
          <cell r="G206">
            <v>1.71</v>
          </cell>
          <cell r="H206" t="str">
            <v>USD</v>
          </cell>
        </row>
        <row r="207">
          <cell r="B207">
            <v>40603</v>
          </cell>
          <cell r="C207">
            <v>40603</v>
          </cell>
          <cell r="E207">
            <v>0.99</v>
          </cell>
          <cell r="F207" t="str">
            <v>GEL</v>
          </cell>
          <cell r="G207">
            <v>0.57000000000000006</v>
          </cell>
          <cell r="H207" t="str">
            <v>USD</v>
          </cell>
        </row>
        <row r="208">
          <cell r="B208">
            <v>40603</v>
          </cell>
          <cell r="C208">
            <v>40603</v>
          </cell>
          <cell r="E208">
            <v>1.74</v>
          </cell>
          <cell r="F208" t="str">
            <v>GEL</v>
          </cell>
          <cell r="G208">
            <v>1</v>
          </cell>
          <cell r="H208" t="str">
            <v>USD</v>
          </cell>
        </row>
        <row r="209">
          <cell r="B209">
            <v>40603</v>
          </cell>
          <cell r="C209">
            <v>40603</v>
          </cell>
          <cell r="E209">
            <v>1.04</v>
          </cell>
          <cell r="F209" t="str">
            <v>GEL</v>
          </cell>
          <cell r="G209">
            <v>0.6</v>
          </cell>
          <cell r="H209" t="str">
            <v>USD</v>
          </cell>
        </row>
        <row r="210">
          <cell r="B210">
            <v>40603</v>
          </cell>
          <cell r="C210">
            <v>40603</v>
          </cell>
          <cell r="E210">
            <v>11.44</v>
          </cell>
          <cell r="F210" t="str">
            <v>GEL</v>
          </cell>
          <cell r="G210">
            <v>6.57</v>
          </cell>
          <cell r="H210" t="str">
            <v>USD</v>
          </cell>
        </row>
        <row r="211">
          <cell r="B211">
            <v>40603</v>
          </cell>
          <cell r="C211">
            <v>40603</v>
          </cell>
          <cell r="E211">
            <v>6.28</v>
          </cell>
          <cell r="F211" t="str">
            <v>GEL</v>
          </cell>
          <cell r="G211">
            <v>3.6</v>
          </cell>
          <cell r="H211" t="str">
            <v>USD</v>
          </cell>
        </row>
        <row r="212">
          <cell r="B212">
            <v>40603</v>
          </cell>
          <cell r="C212">
            <v>40603</v>
          </cell>
          <cell r="E212">
            <v>0.35000000000000003</v>
          </cell>
          <cell r="F212" t="str">
            <v>GEL</v>
          </cell>
          <cell r="G212">
            <v>0.2</v>
          </cell>
          <cell r="H212" t="str">
            <v>USD</v>
          </cell>
        </row>
        <row r="213">
          <cell r="B213">
            <v>40603</v>
          </cell>
          <cell r="C213">
            <v>40603</v>
          </cell>
          <cell r="E213">
            <v>0.70000000000000007</v>
          </cell>
          <cell r="F213" t="str">
            <v>GEL</v>
          </cell>
          <cell r="G213">
            <v>0.4</v>
          </cell>
          <cell r="H213" t="str">
            <v>USD</v>
          </cell>
        </row>
        <row r="214">
          <cell r="B214">
            <v>40603</v>
          </cell>
          <cell r="C214">
            <v>40603</v>
          </cell>
          <cell r="E214">
            <v>0.19</v>
          </cell>
          <cell r="F214" t="str">
            <v>GEL</v>
          </cell>
          <cell r="G214">
            <v>0.11</v>
          </cell>
          <cell r="H214" t="str">
            <v>USD</v>
          </cell>
        </row>
        <row r="215">
          <cell r="B215">
            <v>40603</v>
          </cell>
          <cell r="C215">
            <v>40603</v>
          </cell>
          <cell r="E215">
            <v>0.35000000000000003</v>
          </cell>
          <cell r="F215" t="str">
            <v>GEL</v>
          </cell>
          <cell r="G215">
            <v>0.2</v>
          </cell>
          <cell r="H215" t="str">
            <v>USD</v>
          </cell>
        </row>
        <row r="216">
          <cell r="B216">
            <v>40603</v>
          </cell>
          <cell r="C216">
            <v>40603</v>
          </cell>
          <cell r="E216">
            <v>2.79</v>
          </cell>
          <cell r="F216" t="str">
            <v>GEL</v>
          </cell>
          <cell r="G216">
            <v>1.6</v>
          </cell>
          <cell r="H216" t="str">
            <v>USD</v>
          </cell>
        </row>
        <row r="217">
          <cell r="B217">
            <v>40603</v>
          </cell>
          <cell r="C217">
            <v>40603</v>
          </cell>
          <cell r="E217">
            <v>0.52</v>
          </cell>
          <cell r="F217" t="str">
            <v>GEL</v>
          </cell>
          <cell r="G217">
            <v>0.3</v>
          </cell>
          <cell r="H217" t="str">
            <v>USD</v>
          </cell>
        </row>
        <row r="218">
          <cell r="B218">
            <v>40603</v>
          </cell>
          <cell r="C218">
            <v>40603</v>
          </cell>
          <cell r="E218">
            <v>5.23</v>
          </cell>
          <cell r="F218" t="str">
            <v>GEL</v>
          </cell>
          <cell r="G218">
            <v>3</v>
          </cell>
          <cell r="H218" t="str">
            <v>USD</v>
          </cell>
        </row>
        <row r="219">
          <cell r="B219">
            <v>40603</v>
          </cell>
          <cell r="C219">
            <v>40603</v>
          </cell>
          <cell r="E219">
            <v>1.04</v>
          </cell>
          <cell r="F219" t="str">
            <v>GEL</v>
          </cell>
          <cell r="G219">
            <v>0.6</v>
          </cell>
          <cell r="H219" t="str">
            <v>USD</v>
          </cell>
        </row>
        <row r="220">
          <cell r="B220">
            <v>40603</v>
          </cell>
          <cell r="C220">
            <v>40603</v>
          </cell>
          <cell r="E220">
            <v>0.35000000000000003</v>
          </cell>
          <cell r="F220" t="str">
            <v>GEL</v>
          </cell>
          <cell r="G220">
            <v>0.2</v>
          </cell>
          <cell r="H220" t="str">
            <v>USD</v>
          </cell>
        </row>
        <row r="221">
          <cell r="B221">
            <v>40603</v>
          </cell>
          <cell r="C221">
            <v>40603</v>
          </cell>
          <cell r="E221">
            <v>2.79</v>
          </cell>
          <cell r="F221" t="str">
            <v>GEL</v>
          </cell>
          <cell r="G221">
            <v>1.6</v>
          </cell>
          <cell r="H221" t="str">
            <v>USD</v>
          </cell>
        </row>
        <row r="222">
          <cell r="B222">
            <v>40603</v>
          </cell>
          <cell r="C222">
            <v>40603</v>
          </cell>
          <cell r="E222">
            <v>2.79</v>
          </cell>
          <cell r="F222" t="str">
            <v>GEL</v>
          </cell>
          <cell r="G222">
            <v>1.6</v>
          </cell>
          <cell r="H222" t="str">
            <v>USD</v>
          </cell>
        </row>
        <row r="223">
          <cell r="B223">
            <v>40603</v>
          </cell>
          <cell r="C223">
            <v>40603</v>
          </cell>
          <cell r="E223">
            <v>0.35000000000000003</v>
          </cell>
          <cell r="F223" t="str">
            <v>GEL</v>
          </cell>
          <cell r="G223">
            <v>0.2</v>
          </cell>
          <cell r="H223" t="str">
            <v>USD</v>
          </cell>
        </row>
        <row r="224">
          <cell r="B224">
            <v>40603</v>
          </cell>
          <cell r="C224">
            <v>40603</v>
          </cell>
          <cell r="E224">
            <v>0.35000000000000003</v>
          </cell>
          <cell r="F224" t="str">
            <v>GEL</v>
          </cell>
          <cell r="G224">
            <v>0.2</v>
          </cell>
          <cell r="H224" t="str">
            <v>USD</v>
          </cell>
        </row>
        <row r="225">
          <cell r="B225">
            <v>40603</v>
          </cell>
          <cell r="C225">
            <v>40603</v>
          </cell>
          <cell r="E225">
            <v>0.35000000000000003</v>
          </cell>
          <cell r="F225" t="str">
            <v>GEL</v>
          </cell>
          <cell r="G225">
            <v>0.2</v>
          </cell>
          <cell r="H225" t="str">
            <v>USD</v>
          </cell>
        </row>
        <row r="226">
          <cell r="B226">
            <v>40603</v>
          </cell>
          <cell r="C226">
            <v>40603</v>
          </cell>
          <cell r="E226">
            <v>0.35000000000000003</v>
          </cell>
          <cell r="F226" t="str">
            <v>GEL</v>
          </cell>
          <cell r="G226">
            <v>0.2</v>
          </cell>
          <cell r="H226" t="str">
            <v>USD</v>
          </cell>
        </row>
        <row r="227">
          <cell r="B227">
            <v>40603</v>
          </cell>
          <cell r="C227">
            <v>40603</v>
          </cell>
          <cell r="E227">
            <v>1.04</v>
          </cell>
          <cell r="F227" t="str">
            <v>GEL</v>
          </cell>
          <cell r="G227">
            <v>0.6</v>
          </cell>
          <cell r="H227" t="str">
            <v>USD</v>
          </cell>
        </row>
        <row r="228">
          <cell r="B228">
            <v>40603</v>
          </cell>
          <cell r="C228">
            <v>40603</v>
          </cell>
          <cell r="E228">
            <v>0.35000000000000003</v>
          </cell>
          <cell r="F228" t="str">
            <v>GEL</v>
          </cell>
          <cell r="G228">
            <v>0.2</v>
          </cell>
          <cell r="H228" t="str">
            <v>USD</v>
          </cell>
        </row>
        <row r="229">
          <cell r="B229">
            <v>40603</v>
          </cell>
          <cell r="C229">
            <v>40603</v>
          </cell>
          <cell r="E229">
            <v>2.44</v>
          </cell>
          <cell r="F229" t="str">
            <v>GEL</v>
          </cell>
          <cell r="G229">
            <v>1.4000000000000001</v>
          </cell>
          <cell r="H229" t="str">
            <v>USD</v>
          </cell>
        </row>
        <row r="230">
          <cell r="B230">
            <v>40603</v>
          </cell>
          <cell r="C230">
            <v>40603</v>
          </cell>
          <cell r="E230">
            <v>0.35000000000000003</v>
          </cell>
          <cell r="F230" t="str">
            <v>GEL</v>
          </cell>
          <cell r="G230">
            <v>0.2</v>
          </cell>
          <cell r="H230" t="str">
            <v>USD</v>
          </cell>
        </row>
        <row r="231">
          <cell r="B231">
            <v>40603</v>
          </cell>
          <cell r="C231">
            <v>40603</v>
          </cell>
          <cell r="E231">
            <v>1.74</v>
          </cell>
          <cell r="F231" t="str">
            <v>GEL</v>
          </cell>
          <cell r="G231">
            <v>1</v>
          </cell>
          <cell r="H231" t="str">
            <v>USD</v>
          </cell>
        </row>
        <row r="232">
          <cell r="B232">
            <v>40603</v>
          </cell>
          <cell r="C232">
            <v>40603</v>
          </cell>
          <cell r="E232">
            <v>54.32</v>
          </cell>
          <cell r="F232" t="str">
            <v>GEL</v>
          </cell>
          <cell r="G232">
            <v>31.2</v>
          </cell>
          <cell r="H232" t="str">
            <v>USD</v>
          </cell>
        </row>
        <row r="233">
          <cell r="B233">
            <v>40603</v>
          </cell>
          <cell r="C233">
            <v>40603</v>
          </cell>
          <cell r="E233">
            <v>6.79</v>
          </cell>
          <cell r="F233" t="str">
            <v>GEL</v>
          </cell>
          <cell r="G233">
            <v>3.9</v>
          </cell>
          <cell r="H233" t="str">
            <v>USD</v>
          </cell>
        </row>
        <row r="234">
          <cell r="B234">
            <v>40603</v>
          </cell>
          <cell r="C234">
            <v>40603</v>
          </cell>
          <cell r="E234">
            <v>47.53</v>
          </cell>
          <cell r="F234" t="str">
            <v>GEL</v>
          </cell>
          <cell r="G234">
            <v>27.3</v>
          </cell>
          <cell r="H234" t="str">
            <v>USD</v>
          </cell>
        </row>
        <row r="235">
          <cell r="B235">
            <v>40603</v>
          </cell>
          <cell r="C235">
            <v>40603</v>
          </cell>
          <cell r="E235">
            <v>74.69</v>
          </cell>
          <cell r="F235" t="str">
            <v>GEL</v>
          </cell>
          <cell r="G235">
            <v>42.9</v>
          </cell>
          <cell r="H235" t="str">
            <v>USD</v>
          </cell>
        </row>
        <row r="236">
          <cell r="B236">
            <v>40603</v>
          </cell>
          <cell r="C236">
            <v>40603</v>
          </cell>
          <cell r="E236">
            <v>6.79</v>
          </cell>
          <cell r="F236" t="str">
            <v>GEL</v>
          </cell>
          <cell r="G236">
            <v>3.9</v>
          </cell>
          <cell r="H236" t="str">
            <v>USD</v>
          </cell>
        </row>
        <row r="237">
          <cell r="B237">
            <v>40603</v>
          </cell>
          <cell r="C237">
            <v>40603</v>
          </cell>
          <cell r="E237">
            <v>47.53</v>
          </cell>
          <cell r="F237" t="str">
            <v>GEL</v>
          </cell>
          <cell r="G237">
            <v>27.3</v>
          </cell>
          <cell r="H237" t="str">
            <v>USD</v>
          </cell>
        </row>
        <row r="238">
          <cell r="B238">
            <v>40603</v>
          </cell>
          <cell r="C238">
            <v>40603</v>
          </cell>
          <cell r="E238">
            <v>27.16</v>
          </cell>
          <cell r="F238" t="str">
            <v>GEL</v>
          </cell>
          <cell r="G238">
            <v>15.6</v>
          </cell>
          <cell r="H238" t="str">
            <v>USD</v>
          </cell>
        </row>
        <row r="239">
          <cell r="B239">
            <v>40603</v>
          </cell>
          <cell r="C239">
            <v>40603</v>
          </cell>
          <cell r="E239">
            <v>6.79</v>
          </cell>
          <cell r="F239" t="str">
            <v>GEL</v>
          </cell>
          <cell r="G239">
            <v>3.9</v>
          </cell>
          <cell r="H239" t="str">
            <v>USD</v>
          </cell>
        </row>
        <row r="240">
          <cell r="B240">
            <v>40603</v>
          </cell>
          <cell r="C240">
            <v>40603</v>
          </cell>
          <cell r="E240">
            <v>6.79</v>
          </cell>
          <cell r="F240" t="str">
            <v>GEL</v>
          </cell>
          <cell r="G240">
            <v>3.9</v>
          </cell>
          <cell r="H240" t="str">
            <v>USD</v>
          </cell>
        </row>
        <row r="241">
          <cell r="B241">
            <v>40603</v>
          </cell>
          <cell r="C241">
            <v>40603</v>
          </cell>
          <cell r="E241">
            <v>40.74</v>
          </cell>
          <cell r="F241" t="str">
            <v>GEL</v>
          </cell>
          <cell r="G241">
            <v>23.400000000000002</v>
          </cell>
          <cell r="H241" t="str">
            <v>USD</v>
          </cell>
        </row>
        <row r="242">
          <cell r="B242">
            <v>40603</v>
          </cell>
          <cell r="C242">
            <v>40603</v>
          </cell>
          <cell r="E242">
            <v>13.58</v>
          </cell>
          <cell r="F242" t="str">
            <v>GEL</v>
          </cell>
          <cell r="G242">
            <v>7.8</v>
          </cell>
          <cell r="H242" t="str">
            <v>USD</v>
          </cell>
        </row>
        <row r="243">
          <cell r="B243">
            <v>40603</v>
          </cell>
          <cell r="C243">
            <v>40603</v>
          </cell>
          <cell r="E243">
            <v>47.53</v>
          </cell>
          <cell r="F243" t="str">
            <v>GEL</v>
          </cell>
          <cell r="G243">
            <v>27.3</v>
          </cell>
          <cell r="H243" t="str">
            <v>USD</v>
          </cell>
        </row>
        <row r="244">
          <cell r="B244">
            <v>40603</v>
          </cell>
          <cell r="C244">
            <v>40603</v>
          </cell>
          <cell r="E244">
            <v>20.37</v>
          </cell>
          <cell r="F244" t="str">
            <v>GEL</v>
          </cell>
          <cell r="G244">
            <v>11.700000000000001</v>
          </cell>
          <cell r="H244" t="str">
            <v>USD</v>
          </cell>
        </row>
        <row r="245">
          <cell r="B245">
            <v>40603</v>
          </cell>
          <cell r="C245">
            <v>40603</v>
          </cell>
          <cell r="E245">
            <v>3.39</v>
          </cell>
          <cell r="F245" t="str">
            <v>GEL</v>
          </cell>
          <cell r="G245">
            <v>1.95</v>
          </cell>
          <cell r="H245" t="str">
            <v>USD</v>
          </cell>
        </row>
        <row r="246">
          <cell r="B246">
            <v>40603</v>
          </cell>
          <cell r="C246">
            <v>40603</v>
          </cell>
          <cell r="E246">
            <v>33.950000000000003</v>
          </cell>
          <cell r="F246" t="str">
            <v>GEL</v>
          </cell>
          <cell r="G246">
            <v>19.5</v>
          </cell>
          <cell r="H246" t="str">
            <v>USD</v>
          </cell>
        </row>
        <row r="247">
          <cell r="B247">
            <v>40603</v>
          </cell>
          <cell r="C247">
            <v>40603</v>
          </cell>
          <cell r="E247">
            <v>64.5</v>
          </cell>
          <cell r="F247" t="str">
            <v>GEL</v>
          </cell>
          <cell r="G247">
            <v>37.050000000000004</v>
          </cell>
          <cell r="H247" t="str">
            <v>USD</v>
          </cell>
        </row>
        <row r="248">
          <cell r="B248">
            <v>40603</v>
          </cell>
          <cell r="C248">
            <v>40603</v>
          </cell>
          <cell r="E248">
            <v>6.79</v>
          </cell>
          <cell r="F248" t="str">
            <v>GEL</v>
          </cell>
          <cell r="G248">
            <v>3.9</v>
          </cell>
          <cell r="H248" t="str">
            <v>USD</v>
          </cell>
        </row>
        <row r="249">
          <cell r="B249">
            <v>40603</v>
          </cell>
          <cell r="C249">
            <v>40603</v>
          </cell>
          <cell r="E249">
            <v>13.57</v>
          </cell>
          <cell r="F249" t="str">
            <v>GEL</v>
          </cell>
          <cell r="G249">
            <v>7.8</v>
          </cell>
          <cell r="H249" t="str">
            <v>USD</v>
          </cell>
        </row>
        <row r="250">
          <cell r="B250">
            <v>40603</v>
          </cell>
          <cell r="C250">
            <v>40603</v>
          </cell>
          <cell r="E250">
            <v>40.74</v>
          </cell>
          <cell r="F250" t="str">
            <v>GEL</v>
          </cell>
          <cell r="G250">
            <v>23.400000000000002</v>
          </cell>
          <cell r="H250" t="str">
            <v>USD</v>
          </cell>
        </row>
        <row r="251">
          <cell r="B251">
            <v>40603</v>
          </cell>
          <cell r="C251">
            <v>40603</v>
          </cell>
          <cell r="E251">
            <v>6.79</v>
          </cell>
          <cell r="F251" t="str">
            <v>GEL</v>
          </cell>
          <cell r="G251">
            <v>3.9</v>
          </cell>
          <cell r="H251" t="str">
            <v>USD</v>
          </cell>
        </row>
        <row r="252">
          <cell r="B252">
            <v>40603</v>
          </cell>
          <cell r="C252">
            <v>40603</v>
          </cell>
          <cell r="E252">
            <v>44.13</v>
          </cell>
          <cell r="F252" t="str">
            <v>GEL</v>
          </cell>
          <cell r="G252">
            <v>25.35</v>
          </cell>
          <cell r="H252" t="str">
            <v>USD</v>
          </cell>
        </row>
        <row r="253">
          <cell r="B253">
            <v>40603</v>
          </cell>
          <cell r="C253">
            <v>40603</v>
          </cell>
          <cell r="E253">
            <v>6.79</v>
          </cell>
          <cell r="F253" t="str">
            <v>GEL</v>
          </cell>
          <cell r="G253">
            <v>3.9</v>
          </cell>
          <cell r="H253" t="str">
            <v>USD</v>
          </cell>
        </row>
        <row r="254">
          <cell r="B254">
            <v>40603</v>
          </cell>
          <cell r="C254">
            <v>40603</v>
          </cell>
          <cell r="E254">
            <v>6.79</v>
          </cell>
          <cell r="F254" t="str">
            <v>GEL</v>
          </cell>
          <cell r="G254">
            <v>3.9</v>
          </cell>
          <cell r="H254" t="str">
            <v>USD</v>
          </cell>
        </row>
        <row r="255">
          <cell r="B255">
            <v>40603</v>
          </cell>
          <cell r="C255">
            <v>40603</v>
          </cell>
          <cell r="E255">
            <v>6.79</v>
          </cell>
          <cell r="F255" t="str">
            <v>GEL</v>
          </cell>
          <cell r="G255">
            <v>3.9</v>
          </cell>
          <cell r="H255" t="str">
            <v>USD</v>
          </cell>
        </row>
        <row r="256">
          <cell r="B256">
            <v>40603</v>
          </cell>
          <cell r="C256">
            <v>40603</v>
          </cell>
          <cell r="E256">
            <v>10.18</v>
          </cell>
          <cell r="F256" t="str">
            <v>GEL</v>
          </cell>
          <cell r="G256">
            <v>5.8500000000000005</v>
          </cell>
          <cell r="H256" t="str">
            <v>USD</v>
          </cell>
        </row>
        <row r="257">
          <cell r="B257">
            <v>40603</v>
          </cell>
          <cell r="C257">
            <v>40603</v>
          </cell>
          <cell r="E257">
            <v>54.32</v>
          </cell>
          <cell r="F257" t="str">
            <v>GEL</v>
          </cell>
          <cell r="G257">
            <v>31.2</v>
          </cell>
          <cell r="H257" t="str">
            <v>USD</v>
          </cell>
        </row>
        <row r="258">
          <cell r="B258">
            <v>40603</v>
          </cell>
          <cell r="C258">
            <v>40603</v>
          </cell>
          <cell r="E258">
            <v>27.16</v>
          </cell>
          <cell r="F258" t="str">
            <v>GEL</v>
          </cell>
          <cell r="G258">
            <v>15.6</v>
          </cell>
          <cell r="H258" t="str">
            <v>USD</v>
          </cell>
        </row>
        <row r="259">
          <cell r="B259">
            <v>40603</v>
          </cell>
          <cell r="C259">
            <v>40603</v>
          </cell>
          <cell r="E259">
            <v>27.16</v>
          </cell>
          <cell r="F259" t="str">
            <v>GEL</v>
          </cell>
          <cell r="G259">
            <v>15.6</v>
          </cell>
          <cell r="H259" t="str">
            <v>USD</v>
          </cell>
        </row>
        <row r="260">
          <cell r="B260">
            <v>40603</v>
          </cell>
          <cell r="C260">
            <v>40603</v>
          </cell>
          <cell r="E260">
            <v>47.53</v>
          </cell>
          <cell r="F260" t="str">
            <v>GEL</v>
          </cell>
          <cell r="G260">
            <v>27.3</v>
          </cell>
          <cell r="H260" t="str">
            <v>USD</v>
          </cell>
        </row>
        <row r="261">
          <cell r="B261">
            <v>40603</v>
          </cell>
          <cell r="C261">
            <v>40603</v>
          </cell>
          <cell r="E261">
            <v>20.37</v>
          </cell>
          <cell r="F261" t="str">
            <v>GEL</v>
          </cell>
          <cell r="G261">
            <v>11.700000000000001</v>
          </cell>
          <cell r="H261" t="str">
            <v>USD</v>
          </cell>
        </row>
        <row r="262">
          <cell r="B262">
            <v>40603</v>
          </cell>
          <cell r="C262">
            <v>40603</v>
          </cell>
          <cell r="E262">
            <v>33.950000000000003</v>
          </cell>
          <cell r="F262" t="str">
            <v>GEL</v>
          </cell>
          <cell r="G262">
            <v>19.5</v>
          </cell>
          <cell r="H262" t="str">
            <v>USD</v>
          </cell>
        </row>
        <row r="263">
          <cell r="B263">
            <v>40603</v>
          </cell>
          <cell r="C263">
            <v>40603</v>
          </cell>
          <cell r="E263">
            <v>6.79</v>
          </cell>
          <cell r="F263" t="str">
            <v>GEL</v>
          </cell>
          <cell r="G263">
            <v>3.9</v>
          </cell>
          <cell r="H263" t="str">
            <v>USD</v>
          </cell>
        </row>
        <row r="264">
          <cell r="B264">
            <v>40603</v>
          </cell>
          <cell r="C264">
            <v>40603</v>
          </cell>
          <cell r="E264">
            <v>27.16</v>
          </cell>
          <cell r="F264" t="str">
            <v>GEL</v>
          </cell>
          <cell r="G264">
            <v>15.6</v>
          </cell>
          <cell r="H264" t="str">
            <v>USD</v>
          </cell>
        </row>
        <row r="265">
          <cell r="B265">
            <v>40603</v>
          </cell>
          <cell r="C265">
            <v>40603</v>
          </cell>
          <cell r="E265">
            <v>6.79</v>
          </cell>
          <cell r="F265" t="str">
            <v>GEL</v>
          </cell>
          <cell r="G265">
            <v>3.9</v>
          </cell>
          <cell r="H265" t="str">
            <v>USD</v>
          </cell>
        </row>
        <row r="266">
          <cell r="B266">
            <v>40603</v>
          </cell>
          <cell r="C266">
            <v>40603</v>
          </cell>
          <cell r="E266">
            <v>108.64</v>
          </cell>
          <cell r="F266" t="str">
            <v>GEL</v>
          </cell>
          <cell r="G266">
            <v>62.4</v>
          </cell>
          <cell r="H266" t="str">
            <v>USD</v>
          </cell>
        </row>
        <row r="267">
          <cell r="B267">
            <v>40603</v>
          </cell>
          <cell r="C267">
            <v>40603</v>
          </cell>
          <cell r="E267">
            <v>37.340000000000003</v>
          </cell>
          <cell r="F267" t="str">
            <v>GEL</v>
          </cell>
          <cell r="G267">
            <v>21.45</v>
          </cell>
          <cell r="H267" t="str">
            <v>USD</v>
          </cell>
        </row>
        <row r="268">
          <cell r="B268">
            <v>40603</v>
          </cell>
          <cell r="C268">
            <v>40603</v>
          </cell>
          <cell r="E268">
            <v>13.57</v>
          </cell>
          <cell r="F268" t="str">
            <v>GEL</v>
          </cell>
          <cell r="G268">
            <v>7.8</v>
          </cell>
          <cell r="H268" t="str">
            <v>USD</v>
          </cell>
        </row>
        <row r="269">
          <cell r="B269">
            <v>40603</v>
          </cell>
          <cell r="C269">
            <v>40603</v>
          </cell>
          <cell r="E269">
            <v>6.79</v>
          </cell>
          <cell r="F269" t="str">
            <v>GEL</v>
          </cell>
          <cell r="G269">
            <v>3.9</v>
          </cell>
          <cell r="H269" t="str">
            <v>USD</v>
          </cell>
        </row>
        <row r="270">
          <cell r="B270">
            <v>40603</v>
          </cell>
          <cell r="C270">
            <v>40603</v>
          </cell>
          <cell r="E270">
            <v>10.18</v>
          </cell>
          <cell r="F270" t="str">
            <v>GEL</v>
          </cell>
          <cell r="G270">
            <v>5.8500000000000005</v>
          </cell>
          <cell r="H270" t="str">
            <v>USD</v>
          </cell>
        </row>
        <row r="271">
          <cell r="B271">
            <v>40603</v>
          </cell>
          <cell r="C271">
            <v>40603</v>
          </cell>
          <cell r="E271">
            <v>10.18</v>
          </cell>
          <cell r="F271" t="str">
            <v>GEL</v>
          </cell>
          <cell r="G271">
            <v>5.8500000000000005</v>
          </cell>
          <cell r="H271" t="str">
            <v>USD</v>
          </cell>
        </row>
        <row r="272">
          <cell r="B272">
            <v>40603</v>
          </cell>
          <cell r="C272">
            <v>40603</v>
          </cell>
          <cell r="E272">
            <v>3.39</v>
          </cell>
          <cell r="F272" t="str">
            <v>GEL</v>
          </cell>
          <cell r="G272">
            <v>1.95</v>
          </cell>
          <cell r="H272" t="str">
            <v>USD</v>
          </cell>
        </row>
        <row r="273">
          <cell r="B273">
            <v>40603</v>
          </cell>
          <cell r="C273">
            <v>40603</v>
          </cell>
          <cell r="E273">
            <v>16.96</v>
          </cell>
          <cell r="F273" t="str">
            <v>GEL</v>
          </cell>
          <cell r="G273">
            <v>9.75</v>
          </cell>
          <cell r="H273" t="str">
            <v>USD</v>
          </cell>
        </row>
        <row r="274">
          <cell r="B274">
            <v>40603</v>
          </cell>
          <cell r="C274">
            <v>40603</v>
          </cell>
          <cell r="E274">
            <v>20.37</v>
          </cell>
          <cell r="F274" t="str">
            <v>GEL</v>
          </cell>
          <cell r="G274">
            <v>11.700000000000001</v>
          </cell>
          <cell r="H274" t="str">
            <v>USD</v>
          </cell>
        </row>
        <row r="275">
          <cell r="B275">
            <v>40603</v>
          </cell>
          <cell r="C275">
            <v>40603</v>
          </cell>
          <cell r="E275">
            <v>20.37</v>
          </cell>
          <cell r="F275" t="str">
            <v>GEL</v>
          </cell>
          <cell r="G275">
            <v>11.700000000000001</v>
          </cell>
          <cell r="H275" t="str">
            <v>USD</v>
          </cell>
        </row>
        <row r="276">
          <cell r="B276">
            <v>40603</v>
          </cell>
          <cell r="C276">
            <v>40603</v>
          </cell>
          <cell r="E276">
            <v>6.79</v>
          </cell>
          <cell r="F276" t="str">
            <v>GEL</v>
          </cell>
          <cell r="G276">
            <v>3.9</v>
          </cell>
          <cell r="H276" t="str">
            <v>USD</v>
          </cell>
        </row>
        <row r="277">
          <cell r="B277">
            <v>40603</v>
          </cell>
          <cell r="C277">
            <v>40603</v>
          </cell>
          <cell r="E277">
            <v>6.79</v>
          </cell>
          <cell r="F277" t="str">
            <v>GEL</v>
          </cell>
          <cell r="G277">
            <v>3.9</v>
          </cell>
          <cell r="H277" t="str">
            <v>USD</v>
          </cell>
        </row>
        <row r="278">
          <cell r="B278">
            <v>40603</v>
          </cell>
          <cell r="C278">
            <v>40603</v>
          </cell>
          <cell r="E278">
            <v>13.58</v>
          </cell>
          <cell r="F278" t="str">
            <v>GEL</v>
          </cell>
          <cell r="G278">
            <v>7.8</v>
          </cell>
          <cell r="H278" t="str">
            <v>USD</v>
          </cell>
        </row>
        <row r="279">
          <cell r="B279">
            <v>40603</v>
          </cell>
          <cell r="C279">
            <v>40603</v>
          </cell>
          <cell r="E279">
            <v>9.51</v>
          </cell>
          <cell r="F279" t="str">
            <v>GEL</v>
          </cell>
          <cell r="G279">
            <v>5.46</v>
          </cell>
          <cell r="H279" t="str">
            <v>USD</v>
          </cell>
        </row>
        <row r="280">
          <cell r="B280">
            <v>40603</v>
          </cell>
          <cell r="C280">
            <v>40603</v>
          </cell>
          <cell r="E280">
            <v>6.79</v>
          </cell>
          <cell r="F280" t="str">
            <v>GEL</v>
          </cell>
          <cell r="G280">
            <v>3.9</v>
          </cell>
          <cell r="H280" t="str">
            <v>USD</v>
          </cell>
        </row>
        <row r="281">
          <cell r="B281">
            <v>40603</v>
          </cell>
          <cell r="C281">
            <v>40603</v>
          </cell>
          <cell r="E281">
            <v>3.39</v>
          </cell>
          <cell r="F281" t="str">
            <v>GEL</v>
          </cell>
          <cell r="G281">
            <v>1.95</v>
          </cell>
          <cell r="H281" t="str">
            <v>USD</v>
          </cell>
        </row>
        <row r="282">
          <cell r="B282">
            <v>40603</v>
          </cell>
          <cell r="C282">
            <v>40603</v>
          </cell>
          <cell r="E282">
            <v>4.07</v>
          </cell>
          <cell r="F282" t="str">
            <v>GEL</v>
          </cell>
          <cell r="G282">
            <v>2.34</v>
          </cell>
          <cell r="H282" t="str">
            <v>USD</v>
          </cell>
        </row>
        <row r="283">
          <cell r="B283">
            <v>40603</v>
          </cell>
          <cell r="C283">
            <v>40603</v>
          </cell>
          <cell r="E283">
            <v>33.950000000000003</v>
          </cell>
          <cell r="F283" t="str">
            <v>GEL</v>
          </cell>
          <cell r="G283">
            <v>19.5</v>
          </cell>
          <cell r="H283" t="str">
            <v>USD</v>
          </cell>
        </row>
        <row r="284">
          <cell r="B284">
            <v>40603</v>
          </cell>
          <cell r="C284">
            <v>40603</v>
          </cell>
          <cell r="E284">
            <v>10.18</v>
          </cell>
          <cell r="F284" t="str">
            <v>GEL</v>
          </cell>
          <cell r="G284">
            <v>5.8500000000000005</v>
          </cell>
          <cell r="H284" t="str">
            <v>USD</v>
          </cell>
        </row>
        <row r="285">
          <cell r="B285">
            <v>40603</v>
          </cell>
          <cell r="C285">
            <v>40603</v>
          </cell>
          <cell r="E285">
            <v>13.58</v>
          </cell>
          <cell r="F285" t="str">
            <v>GEL</v>
          </cell>
          <cell r="G285">
            <v>7.8</v>
          </cell>
          <cell r="H285" t="str">
            <v>USD</v>
          </cell>
        </row>
        <row r="286">
          <cell r="B286">
            <v>40603</v>
          </cell>
          <cell r="C286">
            <v>40603</v>
          </cell>
          <cell r="E286">
            <v>74.69</v>
          </cell>
          <cell r="F286" t="str">
            <v>GEL</v>
          </cell>
          <cell r="G286">
            <v>42.9</v>
          </cell>
          <cell r="H286" t="str">
            <v>USD</v>
          </cell>
        </row>
        <row r="287">
          <cell r="B287">
            <v>40603</v>
          </cell>
          <cell r="C287">
            <v>40603</v>
          </cell>
          <cell r="E287">
            <v>6.79</v>
          </cell>
          <cell r="F287" t="str">
            <v>GEL</v>
          </cell>
          <cell r="G287">
            <v>3.9</v>
          </cell>
          <cell r="H287" t="str">
            <v>USD</v>
          </cell>
        </row>
        <row r="288">
          <cell r="B288">
            <v>40603</v>
          </cell>
          <cell r="C288">
            <v>40603</v>
          </cell>
          <cell r="E288">
            <v>108.64</v>
          </cell>
          <cell r="F288" t="str">
            <v>GEL</v>
          </cell>
          <cell r="G288">
            <v>62.4</v>
          </cell>
          <cell r="H288" t="str">
            <v>USD</v>
          </cell>
        </row>
        <row r="289">
          <cell r="B289">
            <v>40603</v>
          </cell>
          <cell r="C289">
            <v>40603</v>
          </cell>
          <cell r="E289">
            <v>3.39</v>
          </cell>
          <cell r="F289" t="str">
            <v>GEL</v>
          </cell>
          <cell r="G289">
            <v>1.95</v>
          </cell>
          <cell r="H289" t="str">
            <v>USD</v>
          </cell>
        </row>
        <row r="290">
          <cell r="B290">
            <v>40603</v>
          </cell>
          <cell r="C290">
            <v>40603</v>
          </cell>
          <cell r="E290">
            <v>6.79</v>
          </cell>
          <cell r="F290" t="str">
            <v>GEL</v>
          </cell>
          <cell r="G290">
            <v>3.9</v>
          </cell>
          <cell r="H290" t="str">
            <v>USD</v>
          </cell>
        </row>
        <row r="291">
          <cell r="B291">
            <v>40603</v>
          </cell>
          <cell r="C291">
            <v>40603</v>
          </cell>
          <cell r="E291">
            <v>6.79</v>
          </cell>
          <cell r="F291" t="str">
            <v>GEL</v>
          </cell>
          <cell r="G291">
            <v>3.9</v>
          </cell>
          <cell r="H291" t="str">
            <v>USD</v>
          </cell>
        </row>
        <row r="292">
          <cell r="B292">
            <v>40603</v>
          </cell>
          <cell r="C292">
            <v>40603</v>
          </cell>
          <cell r="E292">
            <v>9.51</v>
          </cell>
          <cell r="F292" t="str">
            <v>GEL</v>
          </cell>
          <cell r="G292">
            <v>5.46</v>
          </cell>
          <cell r="H292" t="str">
            <v>USD</v>
          </cell>
        </row>
        <row r="293">
          <cell r="B293">
            <v>40603</v>
          </cell>
          <cell r="C293">
            <v>40603</v>
          </cell>
          <cell r="E293">
            <v>27.16</v>
          </cell>
          <cell r="F293" t="str">
            <v>GEL</v>
          </cell>
          <cell r="G293">
            <v>15.6</v>
          </cell>
          <cell r="H293" t="str">
            <v>USD</v>
          </cell>
        </row>
        <row r="294">
          <cell r="B294">
            <v>40603</v>
          </cell>
          <cell r="C294">
            <v>40603</v>
          </cell>
          <cell r="E294">
            <v>20.37</v>
          </cell>
          <cell r="F294" t="str">
            <v>GEL</v>
          </cell>
          <cell r="G294">
            <v>11.700000000000001</v>
          </cell>
          <cell r="H294" t="str">
            <v>USD</v>
          </cell>
        </row>
        <row r="295">
          <cell r="B295">
            <v>40603</v>
          </cell>
          <cell r="C295">
            <v>40603</v>
          </cell>
          <cell r="E295">
            <v>6.79</v>
          </cell>
          <cell r="F295" t="str">
            <v>GEL</v>
          </cell>
          <cell r="G295">
            <v>3.9</v>
          </cell>
          <cell r="H295" t="str">
            <v>USD</v>
          </cell>
        </row>
        <row r="296">
          <cell r="B296">
            <v>40603</v>
          </cell>
          <cell r="C296">
            <v>40603</v>
          </cell>
          <cell r="E296">
            <v>47.53</v>
          </cell>
          <cell r="F296" t="str">
            <v>GEL</v>
          </cell>
          <cell r="G296">
            <v>27.3</v>
          </cell>
          <cell r="H296" t="str">
            <v>USD</v>
          </cell>
        </row>
        <row r="297">
          <cell r="B297">
            <v>40603</v>
          </cell>
          <cell r="C297">
            <v>40603</v>
          </cell>
          <cell r="E297">
            <v>6.79</v>
          </cell>
          <cell r="F297" t="str">
            <v>GEL</v>
          </cell>
          <cell r="G297">
            <v>3.9</v>
          </cell>
          <cell r="H297" t="str">
            <v>USD</v>
          </cell>
        </row>
        <row r="298">
          <cell r="B298">
            <v>40603</v>
          </cell>
          <cell r="C298">
            <v>40603</v>
          </cell>
          <cell r="E298">
            <v>3.39</v>
          </cell>
          <cell r="F298" t="str">
            <v>GEL</v>
          </cell>
          <cell r="G298">
            <v>1.95</v>
          </cell>
          <cell r="H298" t="str">
            <v>USD</v>
          </cell>
        </row>
        <row r="299">
          <cell r="B299">
            <v>40603</v>
          </cell>
          <cell r="C299">
            <v>40603</v>
          </cell>
          <cell r="E299">
            <v>44.12</v>
          </cell>
          <cell r="F299" t="str">
            <v>GEL</v>
          </cell>
          <cell r="G299">
            <v>25.35</v>
          </cell>
          <cell r="H299" t="str">
            <v>USD</v>
          </cell>
        </row>
        <row r="300">
          <cell r="B300">
            <v>40603</v>
          </cell>
          <cell r="C300">
            <v>40603</v>
          </cell>
          <cell r="E300">
            <v>33.950000000000003</v>
          </cell>
          <cell r="F300" t="str">
            <v>GEL</v>
          </cell>
          <cell r="G300">
            <v>19.5</v>
          </cell>
          <cell r="H300" t="str">
            <v>USD</v>
          </cell>
        </row>
        <row r="301">
          <cell r="B301">
            <v>40603</v>
          </cell>
          <cell r="C301">
            <v>40603</v>
          </cell>
          <cell r="E301">
            <v>13.58</v>
          </cell>
          <cell r="F301" t="str">
            <v>GEL</v>
          </cell>
          <cell r="G301">
            <v>7.8</v>
          </cell>
          <cell r="H301" t="str">
            <v>USD</v>
          </cell>
        </row>
        <row r="302">
          <cell r="B302">
            <v>40603</v>
          </cell>
          <cell r="C302">
            <v>40603</v>
          </cell>
          <cell r="E302">
            <v>10.18</v>
          </cell>
          <cell r="F302" t="str">
            <v>GEL</v>
          </cell>
          <cell r="G302">
            <v>5.8500000000000005</v>
          </cell>
          <cell r="H302" t="str">
            <v>USD</v>
          </cell>
        </row>
        <row r="303">
          <cell r="B303">
            <v>40603</v>
          </cell>
          <cell r="C303">
            <v>40603</v>
          </cell>
          <cell r="E303">
            <v>2.72</v>
          </cell>
          <cell r="F303" t="str">
            <v>GEL</v>
          </cell>
          <cell r="G303">
            <v>1.56</v>
          </cell>
          <cell r="H303" t="str">
            <v>USD</v>
          </cell>
        </row>
        <row r="304">
          <cell r="B304">
            <v>40603</v>
          </cell>
          <cell r="C304">
            <v>40603</v>
          </cell>
          <cell r="E304">
            <v>27.150000000000002</v>
          </cell>
          <cell r="F304" t="str">
            <v>GEL</v>
          </cell>
          <cell r="G304">
            <v>15.6</v>
          </cell>
          <cell r="H304" t="str">
            <v>USD</v>
          </cell>
        </row>
        <row r="305">
          <cell r="B305">
            <v>40603</v>
          </cell>
          <cell r="C305">
            <v>40603</v>
          </cell>
          <cell r="E305">
            <v>3.39</v>
          </cell>
          <cell r="F305" t="str">
            <v>GEL</v>
          </cell>
          <cell r="G305">
            <v>1.95</v>
          </cell>
          <cell r="H305" t="str">
            <v>USD</v>
          </cell>
        </row>
        <row r="306">
          <cell r="B306">
            <v>40603</v>
          </cell>
          <cell r="C306">
            <v>40603</v>
          </cell>
          <cell r="E306">
            <v>6.79</v>
          </cell>
          <cell r="F306" t="str">
            <v>GEL</v>
          </cell>
          <cell r="G306">
            <v>3.9</v>
          </cell>
          <cell r="H306" t="str">
            <v>USD</v>
          </cell>
        </row>
        <row r="307">
          <cell r="B307">
            <v>40603</v>
          </cell>
          <cell r="C307">
            <v>40603</v>
          </cell>
          <cell r="E307">
            <v>6.79</v>
          </cell>
          <cell r="F307" t="str">
            <v>GEL</v>
          </cell>
          <cell r="G307">
            <v>3.9</v>
          </cell>
          <cell r="H307" t="str">
            <v>USD</v>
          </cell>
        </row>
        <row r="308">
          <cell r="B308">
            <v>40603</v>
          </cell>
          <cell r="C308">
            <v>40603</v>
          </cell>
          <cell r="E308">
            <v>3.39</v>
          </cell>
          <cell r="F308" t="str">
            <v>GEL</v>
          </cell>
          <cell r="G308">
            <v>1.95</v>
          </cell>
          <cell r="H308" t="str">
            <v>USD</v>
          </cell>
        </row>
        <row r="309">
          <cell r="B309">
            <v>40603</v>
          </cell>
          <cell r="C309">
            <v>40603</v>
          </cell>
          <cell r="E309">
            <v>6.79</v>
          </cell>
          <cell r="F309" t="str">
            <v>GEL</v>
          </cell>
          <cell r="G309">
            <v>3.9</v>
          </cell>
          <cell r="H309" t="str">
            <v>USD</v>
          </cell>
        </row>
        <row r="310">
          <cell r="B310">
            <v>40603</v>
          </cell>
          <cell r="C310">
            <v>40603</v>
          </cell>
          <cell r="E310">
            <v>67.900000000000006</v>
          </cell>
          <cell r="F310" t="str">
            <v>GEL</v>
          </cell>
          <cell r="G310">
            <v>39</v>
          </cell>
          <cell r="H310" t="str">
            <v>USD</v>
          </cell>
        </row>
        <row r="311">
          <cell r="B311">
            <v>40603</v>
          </cell>
          <cell r="C311">
            <v>40603</v>
          </cell>
          <cell r="E311">
            <v>13.58</v>
          </cell>
          <cell r="F311" t="str">
            <v>GEL</v>
          </cell>
          <cell r="G311">
            <v>7.8</v>
          </cell>
          <cell r="H311" t="str">
            <v>USD</v>
          </cell>
        </row>
        <row r="312">
          <cell r="B312">
            <v>40603</v>
          </cell>
          <cell r="C312">
            <v>40603</v>
          </cell>
          <cell r="E312">
            <v>6.79</v>
          </cell>
          <cell r="F312" t="str">
            <v>GEL</v>
          </cell>
          <cell r="G312">
            <v>3.9</v>
          </cell>
          <cell r="H312" t="str">
            <v>USD</v>
          </cell>
        </row>
        <row r="313">
          <cell r="B313">
            <v>40603</v>
          </cell>
          <cell r="C313">
            <v>40603</v>
          </cell>
          <cell r="E313">
            <v>13.58</v>
          </cell>
          <cell r="F313" t="str">
            <v>GEL</v>
          </cell>
          <cell r="G313">
            <v>7.8</v>
          </cell>
          <cell r="H313" t="str">
            <v>USD</v>
          </cell>
        </row>
        <row r="314">
          <cell r="B314">
            <v>40603</v>
          </cell>
          <cell r="C314">
            <v>40603</v>
          </cell>
          <cell r="E314">
            <v>20.37</v>
          </cell>
          <cell r="F314" t="str">
            <v>GEL</v>
          </cell>
          <cell r="G314">
            <v>11.700000000000001</v>
          </cell>
          <cell r="H314" t="str">
            <v>USD</v>
          </cell>
        </row>
        <row r="315">
          <cell r="B315">
            <v>40603</v>
          </cell>
          <cell r="C315">
            <v>40603</v>
          </cell>
          <cell r="E315">
            <v>10.18</v>
          </cell>
          <cell r="F315" t="str">
            <v>GEL</v>
          </cell>
          <cell r="G315">
            <v>5.8500000000000005</v>
          </cell>
          <cell r="H315" t="str">
            <v>USD</v>
          </cell>
        </row>
        <row r="316">
          <cell r="B316">
            <v>40603</v>
          </cell>
          <cell r="C316">
            <v>40603</v>
          </cell>
          <cell r="E316">
            <v>13.58</v>
          </cell>
          <cell r="F316" t="str">
            <v>GEL</v>
          </cell>
          <cell r="G316">
            <v>7.8</v>
          </cell>
          <cell r="H316" t="str">
            <v>USD</v>
          </cell>
        </row>
        <row r="317">
          <cell r="B317">
            <v>40603</v>
          </cell>
          <cell r="C317">
            <v>40603</v>
          </cell>
          <cell r="E317">
            <v>20.37</v>
          </cell>
          <cell r="F317" t="str">
            <v>GEL</v>
          </cell>
          <cell r="G317">
            <v>11.700000000000001</v>
          </cell>
          <cell r="H317" t="str">
            <v>USD</v>
          </cell>
        </row>
        <row r="318">
          <cell r="B318">
            <v>40603</v>
          </cell>
          <cell r="C318">
            <v>40603</v>
          </cell>
          <cell r="E318">
            <v>6.79</v>
          </cell>
          <cell r="F318" t="str">
            <v>GEL</v>
          </cell>
          <cell r="G318">
            <v>3.9</v>
          </cell>
          <cell r="H318" t="str">
            <v>USD</v>
          </cell>
        </row>
        <row r="319">
          <cell r="B319">
            <v>40603</v>
          </cell>
          <cell r="C319">
            <v>40603</v>
          </cell>
          <cell r="E319">
            <v>40.74</v>
          </cell>
          <cell r="F319" t="str">
            <v>GEL</v>
          </cell>
          <cell r="G319">
            <v>23.400000000000002</v>
          </cell>
          <cell r="H319" t="str">
            <v>USD</v>
          </cell>
        </row>
        <row r="320">
          <cell r="B320">
            <v>40603</v>
          </cell>
          <cell r="C320">
            <v>40603</v>
          </cell>
          <cell r="E320">
            <v>6.79</v>
          </cell>
          <cell r="F320" t="str">
            <v>GEL</v>
          </cell>
          <cell r="G320">
            <v>3.9</v>
          </cell>
          <cell r="H320" t="str">
            <v>USD</v>
          </cell>
        </row>
        <row r="321">
          <cell r="B321">
            <v>40603</v>
          </cell>
          <cell r="C321">
            <v>40603</v>
          </cell>
          <cell r="E321">
            <v>6.79</v>
          </cell>
          <cell r="F321" t="str">
            <v>GEL</v>
          </cell>
          <cell r="G321">
            <v>3.9</v>
          </cell>
          <cell r="H321" t="str">
            <v>USD</v>
          </cell>
        </row>
        <row r="322">
          <cell r="B322">
            <v>40603</v>
          </cell>
          <cell r="C322">
            <v>40603</v>
          </cell>
          <cell r="E322">
            <v>10.18</v>
          </cell>
          <cell r="F322" t="str">
            <v>GEL</v>
          </cell>
          <cell r="G322">
            <v>5.8500000000000005</v>
          </cell>
          <cell r="H322" t="str">
            <v>USD</v>
          </cell>
        </row>
        <row r="323">
          <cell r="B323">
            <v>40603</v>
          </cell>
          <cell r="C323">
            <v>40603</v>
          </cell>
          <cell r="E323">
            <v>3.39</v>
          </cell>
          <cell r="F323" t="str">
            <v>GEL</v>
          </cell>
          <cell r="G323">
            <v>1.95</v>
          </cell>
          <cell r="H323" t="str">
            <v>USD</v>
          </cell>
        </row>
        <row r="324">
          <cell r="B324">
            <v>40603</v>
          </cell>
          <cell r="C324">
            <v>40603</v>
          </cell>
          <cell r="E324">
            <v>6.79</v>
          </cell>
          <cell r="F324" t="str">
            <v>GEL</v>
          </cell>
          <cell r="G324">
            <v>3.9</v>
          </cell>
          <cell r="H324" t="str">
            <v>USD</v>
          </cell>
        </row>
        <row r="325">
          <cell r="B325">
            <v>40603</v>
          </cell>
          <cell r="C325">
            <v>40603</v>
          </cell>
          <cell r="E325">
            <v>13.58</v>
          </cell>
          <cell r="F325" t="str">
            <v>GEL</v>
          </cell>
          <cell r="G325">
            <v>7.8</v>
          </cell>
          <cell r="H325" t="str">
            <v>USD</v>
          </cell>
        </row>
        <row r="326">
          <cell r="B326">
            <v>40603</v>
          </cell>
          <cell r="C326">
            <v>40603</v>
          </cell>
          <cell r="E326">
            <v>6.79</v>
          </cell>
          <cell r="F326" t="str">
            <v>GEL</v>
          </cell>
          <cell r="G326">
            <v>3.9</v>
          </cell>
          <cell r="H326" t="str">
            <v>USD</v>
          </cell>
        </row>
        <row r="327">
          <cell r="B327">
            <v>40603</v>
          </cell>
          <cell r="C327">
            <v>40603</v>
          </cell>
          <cell r="E327">
            <v>47.53</v>
          </cell>
          <cell r="F327" t="str">
            <v>GEL</v>
          </cell>
          <cell r="G327">
            <v>27.3</v>
          </cell>
          <cell r="H327" t="str">
            <v>USD</v>
          </cell>
        </row>
        <row r="328">
          <cell r="B328">
            <v>40603</v>
          </cell>
          <cell r="C328">
            <v>40603</v>
          </cell>
          <cell r="E328">
            <v>3.39</v>
          </cell>
          <cell r="F328" t="str">
            <v>GEL</v>
          </cell>
          <cell r="G328">
            <v>1.95</v>
          </cell>
          <cell r="H328" t="str">
            <v>USD</v>
          </cell>
        </row>
        <row r="329">
          <cell r="B329">
            <v>40603</v>
          </cell>
          <cell r="C329">
            <v>40603</v>
          </cell>
          <cell r="E329">
            <v>6.79</v>
          </cell>
          <cell r="F329" t="str">
            <v>GEL</v>
          </cell>
          <cell r="G329">
            <v>3.9</v>
          </cell>
          <cell r="H329" t="str">
            <v>USD</v>
          </cell>
        </row>
        <row r="330">
          <cell r="B330">
            <v>40603</v>
          </cell>
          <cell r="C330">
            <v>40603</v>
          </cell>
          <cell r="E330">
            <v>54.32</v>
          </cell>
          <cell r="F330" t="str">
            <v>GEL</v>
          </cell>
          <cell r="G330">
            <v>31.2</v>
          </cell>
          <cell r="H330" t="str">
            <v>USD</v>
          </cell>
        </row>
        <row r="331">
          <cell r="B331">
            <v>40603</v>
          </cell>
          <cell r="C331">
            <v>40603</v>
          </cell>
          <cell r="E331">
            <v>6.79</v>
          </cell>
          <cell r="F331" t="str">
            <v>GEL</v>
          </cell>
          <cell r="G331">
            <v>3.9</v>
          </cell>
          <cell r="H331" t="str">
            <v>USD</v>
          </cell>
        </row>
        <row r="332">
          <cell r="B332">
            <v>40603</v>
          </cell>
          <cell r="C332">
            <v>40603</v>
          </cell>
          <cell r="E332">
            <v>3.39</v>
          </cell>
          <cell r="F332" t="str">
            <v>GEL</v>
          </cell>
          <cell r="G332">
            <v>1.95</v>
          </cell>
          <cell r="H332" t="str">
            <v>USD</v>
          </cell>
        </row>
        <row r="333">
          <cell r="B333">
            <v>40603</v>
          </cell>
          <cell r="C333">
            <v>40603</v>
          </cell>
          <cell r="E333">
            <v>33.950000000000003</v>
          </cell>
          <cell r="F333" t="str">
            <v>GEL</v>
          </cell>
          <cell r="G333">
            <v>19.5</v>
          </cell>
          <cell r="H333" t="str">
            <v>USD</v>
          </cell>
        </row>
        <row r="334">
          <cell r="B334">
            <v>40603</v>
          </cell>
          <cell r="C334">
            <v>40603</v>
          </cell>
          <cell r="E334">
            <v>6.79</v>
          </cell>
          <cell r="F334" t="str">
            <v>GEL</v>
          </cell>
          <cell r="G334">
            <v>3.9</v>
          </cell>
          <cell r="H334" t="str">
            <v>USD</v>
          </cell>
        </row>
        <row r="335">
          <cell r="B335">
            <v>40603</v>
          </cell>
          <cell r="C335">
            <v>40603</v>
          </cell>
          <cell r="E335">
            <v>3.39</v>
          </cell>
          <cell r="F335" t="str">
            <v>GEL</v>
          </cell>
          <cell r="G335">
            <v>1.95</v>
          </cell>
          <cell r="H335" t="str">
            <v>USD</v>
          </cell>
        </row>
        <row r="336">
          <cell r="B336">
            <v>40603</v>
          </cell>
          <cell r="C336">
            <v>40603</v>
          </cell>
          <cell r="E336">
            <v>6.79</v>
          </cell>
          <cell r="F336" t="str">
            <v>GEL</v>
          </cell>
          <cell r="G336">
            <v>3.9</v>
          </cell>
          <cell r="H336" t="str">
            <v>USD</v>
          </cell>
        </row>
        <row r="337">
          <cell r="B337">
            <v>40603</v>
          </cell>
          <cell r="C337">
            <v>40603</v>
          </cell>
          <cell r="E337">
            <v>20.37</v>
          </cell>
          <cell r="F337" t="str">
            <v>GEL</v>
          </cell>
          <cell r="G337">
            <v>11.700000000000001</v>
          </cell>
          <cell r="H337" t="str">
            <v>USD</v>
          </cell>
        </row>
        <row r="338">
          <cell r="B338">
            <v>40603</v>
          </cell>
          <cell r="C338">
            <v>40603</v>
          </cell>
          <cell r="E338">
            <v>3.39</v>
          </cell>
          <cell r="F338" t="str">
            <v>GEL</v>
          </cell>
          <cell r="G338">
            <v>1.95</v>
          </cell>
          <cell r="H338" t="str">
            <v>USD</v>
          </cell>
        </row>
        <row r="339">
          <cell r="B339">
            <v>40603</v>
          </cell>
          <cell r="C339">
            <v>40603</v>
          </cell>
          <cell r="E339">
            <v>40.74</v>
          </cell>
          <cell r="F339" t="str">
            <v>GEL</v>
          </cell>
          <cell r="G339">
            <v>23.400000000000002</v>
          </cell>
          <cell r="H339" t="str">
            <v>USD</v>
          </cell>
        </row>
        <row r="340">
          <cell r="B340">
            <v>40603</v>
          </cell>
          <cell r="C340">
            <v>40603</v>
          </cell>
          <cell r="E340">
            <v>27.16</v>
          </cell>
          <cell r="F340" t="str">
            <v>GEL</v>
          </cell>
          <cell r="G340">
            <v>15.6</v>
          </cell>
          <cell r="H340" t="str">
            <v>USD</v>
          </cell>
        </row>
        <row r="341">
          <cell r="B341">
            <v>40603</v>
          </cell>
          <cell r="C341">
            <v>40603</v>
          </cell>
          <cell r="E341">
            <v>632.46</v>
          </cell>
          <cell r="F341" t="str">
            <v>USD</v>
          </cell>
          <cell r="G341">
            <v>1101.1100000000001</v>
          </cell>
          <cell r="H341" t="str">
            <v>GEL</v>
          </cell>
        </row>
        <row r="342">
          <cell r="B342">
            <v>40603</v>
          </cell>
          <cell r="C342">
            <v>40603</v>
          </cell>
          <cell r="E342">
            <v>6.79</v>
          </cell>
          <cell r="F342" t="str">
            <v>GEL</v>
          </cell>
          <cell r="G342">
            <v>3.9</v>
          </cell>
          <cell r="H342" t="str">
            <v>USD</v>
          </cell>
        </row>
        <row r="343">
          <cell r="B343">
            <v>40603</v>
          </cell>
          <cell r="C343">
            <v>40603</v>
          </cell>
          <cell r="E343">
            <v>9.51</v>
          </cell>
          <cell r="F343" t="str">
            <v>GEL</v>
          </cell>
          <cell r="G343">
            <v>5.46</v>
          </cell>
          <cell r="H343" t="str">
            <v>USD</v>
          </cell>
        </row>
        <row r="344">
          <cell r="B344">
            <v>40603</v>
          </cell>
          <cell r="C344">
            <v>40603</v>
          </cell>
          <cell r="E344">
            <v>13.58</v>
          </cell>
          <cell r="F344" t="str">
            <v>GEL</v>
          </cell>
          <cell r="G344">
            <v>7.8</v>
          </cell>
          <cell r="H344" t="str">
            <v>USD</v>
          </cell>
        </row>
        <row r="345">
          <cell r="B345">
            <v>40603</v>
          </cell>
          <cell r="C345">
            <v>40603</v>
          </cell>
          <cell r="E345">
            <v>13.58</v>
          </cell>
          <cell r="F345" t="str">
            <v>GEL</v>
          </cell>
          <cell r="G345">
            <v>7.8</v>
          </cell>
          <cell r="H345" t="str">
            <v>USD</v>
          </cell>
        </row>
        <row r="346">
          <cell r="B346">
            <v>40603</v>
          </cell>
          <cell r="C346">
            <v>40603</v>
          </cell>
          <cell r="E346">
            <v>6.79</v>
          </cell>
          <cell r="F346" t="str">
            <v>GEL</v>
          </cell>
          <cell r="G346">
            <v>3.9</v>
          </cell>
          <cell r="H346" t="str">
            <v>USD</v>
          </cell>
        </row>
        <row r="347">
          <cell r="B347">
            <v>40603</v>
          </cell>
          <cell r="C347">
            <v>40603</v>
          </cell>
          <cell r="E347">
            <v>13.58</v>
          </cell>
          <cell r="F347" t="str">
            <v>GEL</v>
          </cell>
          <cell r="G347">
            <v>7.8</v>
          </cell>
          <cell r="H347" t="str">
            <v>USD</v>
          </cell>
        </row>
        <row r="348">
          <cell r="B348">
            <v>40603</v>
          </cell>
          <cell r="C348">
            <v>40603</v>
          </cell>
          <cell r="E348">
            <v>6.79</v>
          </cell>
          <cell r="F348" t="str">
            <v>GEL</v>
          </cell>
          <cell r="G348">
            <v>3.9</v>
          </cell>
          <cell r="H348" t="str">
            <v>USD</v>
          </cell>
        </row>
        <row r="349">
          <cell r="B349">
            <v>40603</v>
          </cell>
          <cell r="C349">
            <v>40603</v>
          </cell>
          <cell r="E349">
            <v>6.79</v>
          </cell>
          <cell r="F349" t="str">
            <v>GEL</v>
          </cell>
          <cell r="G349">
            <v>3.9</v>
          </cell>
          <cell r="H349" t="str">
            <v>USD</v>
          </cell>
        </row>
        <row r="350">
          <cell r="B350">
            <v>40603</v>
          </cell>
          <cell r="C350">
            <v>40603</v>
          </cell>
          <cell r="E350">
            <v>6.79</v>
          </cell>
          <cell r="F350" t="str">
            <v>GEL</v>
          </cell>
          <cell r="G350">
            <v>3.9</v>
          </cell>
          <cell r="H350" t="str">
            <v>USD</v>
          </cell>
        </row>
        <row r="351">
          <cell r="B351">
            <v>40603</v>
          </cell>
          <cell r="C351">
            <v>40603</v>
          </cell>
          <cell r="E351">
            <v>5.43</v>
          </cell>
          <cell r="F351" t="str">
            <v>GEL</v>
          </cell>
          <cell r="G351">
            <v>3.12</v>
          </cell>
          <cell r="H351" t="str">
            <v>USD</v>
          </cell>
        </row>
        <row r="352">
          <cell r="B352">
            <v>40603</v>
          </cell>
          <cell r="C352">
            <v>40603</v>
          </cell>
          <cell r="E352">
            <v>10.18</v>
          </cell>
          <cell r="F352" t="str">
            <v>GEL</v>
          </cell>
          <cell r="G352">
            <v>5.8500000000000005</v>
          </cell>
          <cell r="H352" t="str">
            <v>USD</v>
          </cell>
        </row>
        <row r="353">
          <cell r="B353">
            <v>40603</v>
          </cell>
          <cell r="C353">
            <v>40603</v>
          </cell>
          <cell r="E353">
            <v>54.32</v>
          </cell>
          <cell r="F353" t="str">
            <v>GEL</v>
          </cell>
          <cell r="G353">
            <v>31.2</v>
          </cell>
          <cell r="H353" t="str">
            <v>USD</v>
          </cell>
        </row>
        <row r="354">
          <cell r="B354">
            <v>40603</v>
          </cell>
          <cell r="C354">
            <v>40603</v>
          </cell>
          <cell r="E354">
            <v>47.53</v>
          </cell>
          <cell r="F354" t="str">
            <v>GEL</v>
          </cell>
          <cell r="G354">
            <v>27.3</v>
          </cell>
          <cell r="H354" t="str">
            <v>USD</v>
          </cell>
        </row>
        <row r="355">
          <cell r="B355">
            <v>40603</v>
          </cell>
          <cell r="C355">
            <v>40603</v>
          </cell>
          <cell r="E355">
            <v>6.79</v>
          </cell>
          <cell r="F355" t="str">
            <v>GEL</v>
          </cell>
          <cell r="G355">
            <v>3.9</v>
          </cell>
          <cell r="H355" t="str">
            <v>USD</v>
          </cell>
        </row>
        <row r="356">
          <cell r="B356">
            <v>40603</v>
          </cell>
          <cell r="C356">
            <v>40603</v>
          </cell>
          <cell r="E356">
            <v>6.79</v>
          </cell>
          <cell r="F356" t="str">
            <v>GEL</v>
          </cell>
          <cell r="G356">
            <v>3.9</v>
          </cell>
          <cell r="H356" t="str">
            <v>USD</v>
          </cell>
        </row>
        <row r="357">
          <cell r="B357">
            <v>40603</v>
          </cell>
          <cell r="C357">
            <v>40603</v>
          </cell>
          <cell r="E357">
            <v>20.37</v>
          </cell>
          <cell r="F357" t="str">
            <v>GEL</v>
          </cell>
          <cell r="G357">
            <v>11.700000000000001</v>
          </cell>
          <cell r="H357" t="str">
            <v>USD</v>
          </cell>
        </row>
        <row r="358">
          <cell r="B358">
            <v>40603</v>
          </cell>
          <cell r="C358">
            <v>40603</v>
          </cell>
          <cell r="E358">
            <v>53146.130000000005</v>
          </cell>
          <cell r="F358" t="str">
            <v>GEL</v>
          </cell>
          <cell r="G358">
            <v>30929.97</v>
          </cell>
          <cell r="H358" t="str">
            <v>USD</v>
          </cell>
        </row>
        <row r="359">
          <cell r="B359">
            <v>40603</v>
          </cell>
          <cell r="C359">
            <v>40603</v>
          </cell>
          <cell r="E359">
            <v>4092.84</v>
          </cell>
          <cell r="F359" t="str">
            <v>GEL</v>
          </cell>
          <cell r="G359">
            <v>1752.06</v>
          </cell>
          <cell r="H359" t="str">
            <v>EUR</v>
          </cell>
        </row>
        <row r="360">
          <cell r="B360">
            <v>40603</v>
          </cell>
          <cell r="C360">
            <v>40603</v>
          </cell>
          <cell r="E360">
            <v>53.47</v>
          </cell>
          <cell r="F360" t="str">
            <v>USD</v>
          </cell>
          <cell r="G360">
            <v>94.24</v>
          </cell>
          <cell r="H360" t="str">
            <v>GEL</v>
          </cell>
        </row>
        <row r="361">
          <cell r="B361">
            <v>40603</v>
          </cell>
          <cell r="C361">
            <v>40603</v>
          </cell>
          <cell r="E361">
            <v>2.66</v>
          </cell>
          <cell r="F361" t="str">
            <v>GEL</v>
          </cell>
          <cell r="G361">
            <v>1.53</v>
          </cell>
          <cell r="H361" t="str">
            <v>USD</v>
          </cell>
        </row>
        <row r="362">
          <cell r="B362">
            <v>40603</v>
          </cell>
          <cell r="C362">
            <v>40603</v>
          </cell>
          <cell r="E362">
            <v>90.12</v>
          </cell>
          <cell r="F362" t="str">
            <v>GEL</v>
          </cell>
          <cell r="G362">
            <v>51.76</v>
          </cell>
          <cell r="H362" t="str">
            <v>USD</v>
          </cell>
        </row>
        <row r="363">
          <cell r="B363">
            <v>40603</v>
          </cell>
          <cell r="C363">
            <v>40604</v>
          </cell>
          <cell r="E363">
            <v>669240</v>
          </cell>
          <cell r="F363" t="str">
            <v>GEL</v>
          </cell>
          <cell r="G363">
            <v>390000</v>
          </cell>
          <cell r="H363" t="str">
            <v>USD</v>
          </cell>
        </row>
        <row r="364">
          <cell r="B364">
            <v>40603</v>
          </cell>
          <cell r="C364">
            <v>40603</v>
          </cell>
          <cell r="E364">
            <v>122.23</v>
          </cell>
          <cell r="F364" t="str">
            <v>USD</v>
          </cell>
          <cell r="G364">
            <v>212.8</v>
          </cell>
          <cell r="H364" t="str">
            <v>GEL</v>
          </cell>
        </row>
        <row r="365">
          <cell r="B365">
            <v>40603</v>
          </cell>
          <cell r="C365">
            <v>40604</v>
          </cell>
          <cell r="E365">
            <v>250000</v>
          </cell>
          <cell r="F365" t="str">
            <v>USD</v>
          </cell>
          <cell r="G365">
            <v>429500</v>
          </cell>
          <cell r="H365" t="str">
            <v>GEL</v>
          </cell>
        </row>
        <row r="366">
          <cell r="B366">
            <v>40603</v>
          </cell>
          <cell r="C366">
            <v>40603</v>
          </cell>
          <cell r="E366">
            <v>8.11</v>
          </cell>
          <cell r="F366" t="str">
            <v>GEL</v>
          </cell>
          <cell r="G366">
            <v>4.66</v>
          </cell>
          <cell r="H366" t="str">
            <v>USD</v>
          </cell>
        </row>
        <row r="367">
          <cell r="B367">
            <v>40603</v>
          </cell>
          <cell r="C367">
            <v>40603</v>
          </cell>
          <cell r="E367">
            <v>5.22</v>
          </cell>
          <cell r="F367" t="str">
            <v>GEL</v>
          </cell>
          <cell r="G367">
            <v>3</v>
          </cell>
          <cell r="H367" t="str">
            <v>USD</v>
          </cell>
        </row>
        <row r="368">
          <cell r="B368">
            <v>40603</v>
          </cell>
          <cell r="C368">
            <v>40603</v>
          </cell>
          <cell r="E368">
            <v>5.22</v>
          </cell>
          <cell r="F368" t="str">
            <v>GEL</v>
          </cell>
          <cell r="G368">
            <v>3</v>
          </cell>
          <cell r="H368" t="str">
            <v>USD</v>
          </cell>
        </row>
        <row r="369">
          <cell r="B369">
            <v>40603</v>
          </cell>
          <cell r="C369">
            <v>40603</v>
          </cell>
          <cell r="E369">
            <v>0.87</v>
          </cell>
          <cell r="F369" t="str">
            <v>GEL</v>
          </cell>
          <cell r="G369">
            <v>0.5</v>
          </cell>
          <cell r="H369" t="str">
            <v>USD</v>
          </cell>
        </row>
        <row r="370">
          <cell r="B370">
            <v>40603</v>
          </cell>
          <cell r="C370">
            <v>40603</v>
          </cell>
          <cell r="E370">
            <v>2.1800000000000002</v>
          </cell>
          <cell r="F370" t="str">
            <v>GEL</v>
          </cell>
          <cell r="G370">
            <v>1.25</v>
          </cell>
          <cell r="H370" t="str">
            <v>USD</v>
          </cell>
        </row>
        <row r="371">
          <cell r="B371">
            <v>40603</v>
          </cell>
          <cell r="C371">
            <v>40603</v>
          </cell>
          <cell r="E371">
            <v>1.74</v>
          </cell>
          <cell r="F371" t="str">
            <v>GEL</v>
          </cell>
          <cell r="G371">
            <v>1</v>
          </cell>
          <cell r="H371" t="str">
            <v>USD</v>
          </cell>
        </row>
        <row r="372">
          <cell r="B372">
            <v>40603</v>
          </cell>
          <cell r="C372">
            <v>40603</v>
          </cell>
          <cell r="E372">
            <v>2.61</v>
          </cell>
          <cell r="F372" t="str">
            <v>GEL</v>
          </cell>
          <cell r="G372">
            <v>1.5</v>
          </cell>
          <cell r="H372" t="str">
            <v>USD</v>
          </cell>
        </row>
        <row r="373">
          <cell r="B373">
            <v>40603</v>
          </cell>
          <cell r="C373">
            <v>40603</v>
          </cell>
          <cell r="E373">
            <v>3.48</v>
          </cell>
          <cell r="F373" t="str">
            <v>GEL</v>
          </cell>
          <cell r="G373">
            <v>2</v>
          </cell>
          <cell r="H373" t="str">
            <v>USD</v>
          </cell>
        </row>
        <row r="374">
          <cell r="B374">
            <v>40603</v>
          </cell>
          <cell r="C374">
            <v>40603</v>
          </cell>
          <cell r="E374">
            <v>258</v>
          </cell>
          <cell r="F374" t="str">
            <v>GEL</v>
          </cell>
          <cell r="G374">
            <v>150.16</v>
          </cell>
          <cell r="H374" t="str">
            <v>USD</v>
          </cell>
        </row>
        <row r="375">
          <cell r="B375">
            <v>40603</v>
          </cell>
          <cell r="C375">
            <v>40603</v>
          </cell>
          <cell r="E375">
            <v>68972</v>
          </cell>
          <cell r="F375" t="str">
            <v>USD</v>
          </cell>
          <cell r="G375">
            <v>50000</v>
          </cell>
          <cell r="H375" t="str">
            <v>EUR</v>
          </cell>
        </row>
        <row r="376">
          <cell r="B376">
            <v>40603</v>
          </cell>
          <cell r="C376">
            <v>40603</v>
          </cell>
          <cell r="E376">
            <v>50000</v>
          </cell>
          <cell r="F376" t="str">
            <v>EUR</v>
          </cell>
          <cell r="G376">
            <v>69203</v>
          </cell>
          <cell r="H376" t="str">
            <v>USD</v>
          </cell>
        </row>
        <row r="377">
          <cell r="B377">
            <v>40603</v>
          </cell>
          <cell r="C377">
            <v>40603</v>
          </cell>
          <cell r="E377">
            <v>68972</v>
          </cell>
          <cell r="F377" t="str">
            <v>USD</v>
          </cell>
          <cell r="G377">
            <v>50000</v>
          </cell>
          <cell r="H377" t="str">
            <v>EUR</v>
          </cell>
        </row>
        <row r="378">
          <cell r="B378">
            <v>40603</v>
          </cell>
          <cell r="C378">
            <v>40603</v>
          </cell>
          <cell r="E378">
            <v>50000</v>
          </cell>
          <cell r="F378" t="str">
            <v>EUR</v>
          </cell>
          <cell r="G378">
            <v>69196</v>
          </cell>
          <cell r="H378" t="str">
            <v>USD</v>
          </cell>
        </row>
        <row r="379">
          <cell r="B379">
            <v>40603</v>
          </cell>
          <cell r="C379">
            <v>40603</v>
          </cell>
          <cell r="E379">
            <v>32640.400000000001</v>
          </cell>
          <cell r="F379" t="str">
            <v>USD</v>
          </cell>
          <cell r="G379">
            <v>20000</v>
          </cell>
          <cell r="H379" t="str">
            <v>GBP</v>
          </cell>
        </row>
        <row r="380">
          <cell r="B380">
            <v>40603</v>
          </cell>
          <cell r="C380">
            <v>40603</v>
          </cell>
          <cell r="E380">
            <v>20000</v>
          </cell>
          <cell r="F380" t="str">
            <v>GBP</v>
          </cell>
          <cell r="G380">
            <v>32584.399999999998</v>
          </cell>
          <cell r="H380" t="str">
            <v>USD</v>
          </cell>
        </row>
        <row r="381">
          <cell r="B381">
            <v>40603</v>
          </cell>
          <cell r="C381">
            <v>40603</v>
          </cell>
          <cell r="E381">
            <v>16266.9</v>
          </cell>
          <cell r="F381" t="str">
            <v>USD</v>
          </cell>
          <cell r="G381">
            <v>10000</v>
          </cell>
          <cell r="H381" t="str">
            <v>GBP</v>
          </cell>
        </row>
        <row r="382">
          <cell r="B382">
            <v>40603</v>
          </cell>
          <cell r="C382">
            <v>40603</v>
          </cell>
          <cell r="E382">
            <v>138082</v>
          </cell>
          <cell r="F382" t="str">
            <v>USD</v>
          </cell>
          <cell r="G382">
            <v>100000</v>
          </cell>
          <cell r="H382" t="str">
            <v>EUR</v>
          </cell>
        </row>
        <row r="383">
          <cell r="B383">
            <v>40603</v>
          </cell>
          <cell r="C383">
            <v>40603</v>
          </cell>
          <cell r="E383">
            <v>1105704</v>
          </cell>
          <cell r="F383" t="str">
            <v>USD</v>
          </cell>
          <cell r="G383">
            <v>800000</v>
          </cell>
          <cell r="H383" t="str">
            <v>EUR</v>
          </cell>
        </row>
        <row r="384">
          <cell r="B384">
            <v>40603</v>
          </cell>
          <cell r="C384">
            <v>40603</v>
          </cell>
          <cell r="E384">
            <v>69155</v>
          </cell>
          <cell r="F384" t="str">
            <v>USD</v>
          </cell>
          <cell r="G384">
            <v>50000</v>
          </cell>
          <cell r="H384" t="str">
            <v>EUR</v>
          </cell>
        </row>
        <row r="385">
          <cell r="B385">
            <v>40603</v>
          </cell>
          <cell r="C385">
            <v>40603</v>
          </cell>
          <cell r="E385">
            <v>97921.2</v>
          </cell>
          <cell r="F385" t="str">
            <v>USD</v>
          </cell>
          <cell r="G385">
            <v>60000</v>
          </cell>
          <cell r="H385" t="str">
            <v>GBP</v>
          </cell>
        </row>
        <row r="386">
          <cell r="C386">
            <v>40603</v>
          </cell>
          <cell r="E386">
            <v>159821.72999999998</v>
          </cell>
          <cell r="F386" t="str">
            <v>GEL</v>
          </cell>
        </row>
        <row r="387">
          <cell r="C387">
            <v>40603</v>
          </cell>
          <cell r="G387">
            <v>112216.7899999998</v>
          </cell>
          <cell r="H387" t="str">
            <v>GEL</v>
          </cell>
        </row>
        <row r="388">
          <cell r="C388">
            <v>40603</v>
          </cell>
          <cell r="E388">
            <v>1152506.2899999991</v>
          </cell>
          <cell r="F388" t="str">
            <v>GEL</v>
          </cell>
        </row>
        <row r="389">
          <cell r="C389">
            <v>40603</v>
          </cell>
          <cell r="G389">
            <v>1133679.8000000045</v>
          </cell>
          <cell r="H389" t="str">
            <v>GEL</v>
          </cell>
        </row>
        <row r="390">
          <cell r="B390">
            <v>40603</v>
          </cell>
          <cell r="C390">
            <v>40603</v>
          </cell>
          <cell r="E390">
            <v>287.79000000000002</v>
          </cell>
          <cell r="F390" t="str">
            <v>GEL</v>
          </cell>
          <cell r="G390">
            <v>119.6</v>
          </cell>
          <cell r="H390" t="str">
            <v>EUR</v>
          </cell>
        </row>
        <row r="391">
          <cell r="B391">
            <v>40603</v>
          </cell>
          <cell r="C391">
            <v>40603</v>
          </cell>
          <cell r="E391">
            <v>325.66000000000003</v>
          </cell>
          <cell r="F391" t="str">
            <v>GEL</v>
          </cell>
          <cell r="G391">
            <v>135.31</v>
          </cell>
          <cell r="H391" t="str">
            <v>EUR</v>
          </cell>
        </row>
        <row r="392">
          <cell r="B392">
            <v>40603</v>
          </cell>
          <cell r="C392">
            <v>40603</v>
          </cell>
          <cell r="E392">
            <v>4761.21</v>
          </cell>
          <cell r="F392" t="str">
            <v>GEL</v>
          </cell>
          <cell r="G392">
            <v>2734.09</v>
          </cell>
          <cell r="H392" t="str">
            <v>USD</v>
          </cell>
        </row>
        <row r="393">
          <cell r="B393">
            <v>40603</v>
          </cell>
          <cell r="C393">
            <v>40603</v>
          </cell>
          <cell r="E393">
            <v>13348.4</v>
          </cell>
          <cell r="F393" t="str">
            <v>GEL</v>
          </cell>
          <cell r="G393">
            <v>7667.09</v>
          </cell>
          <cell r="H393" t="str">
            <v>USD</v>
          </cell>
        </row>
        <row r="394">
          <cell r="B394">
            <v>40603</v>
          </cell>
          <cell r="C394">
            <v>40603</v>
          </cell>
          <cell r="E394">
            <v>135710.79</v>
          </cell>
          <cell r="F394" t="str">
            <v>USD</v>
          </cell>
          <cell r="G394">
            <v>236272.48539000002</v>
          </cell>
          <cell r="H394" t="str">
            <v>GEL</v>
          </cell>
        </row>
        <row r="395">
          <cell r="B395">
            <v>40603</v>
          </cell>
          <cell r="C395">
            <v>40603</v>
          </cell>
          <cell r="E395">
            <v>7844.1462879999999</v>
          </cell>
          <cell r="F395" t="str">
            <v>GEL</v>
          </cell>
          <cell r="G395">
            <v>3259.16</v>
          </cell>
          <cell r="H395" t="str">
            <v>EUR</v>
          </cell>
        </row>
        <row r="396">
          <cell r="B396">
            <v>40603</v>
          </cell>
          <cell r="C396">
            <v>40603</v>
          </cell>
          <cell r="E396">
            <v>29.386389000000001</v>
          </cell>
          <cell r="F396" t="str">
            <v>GEL</v>
          </cell>
          <cell r="G396">
            <v>10.41</v>
          </cell>
          <cell r="H396" t="str">
            <v>GBP</v>
          </cell>
        </row>
        <row r="397">
          <cell r="B397">
            <v>40603</v>
          </cell>
          <cell r="C397">
            <v>40603</v>
          </cell>
          <cell r="E397">
            <v>208.49791500000001</v>
          </cell>
          <cell r="F397" t="str">
            <v>GEL</v>
          </cell>
          <cell r="G397">
            <v>111.11</v>
          </cell>
          <cell r="H397" t="str">
            <v>CHF</v>
          </cell>
        </row>
        <row r="398">
          <cell r="B398">
            <v>40603</v>
          </cell>
          <cell r="C398">
            <v>40603</v>
          </cell>
          <cell r="E398">
            <v>467.18985199999997</v>
          </cell>
          <cell r="F398" t="str">
            <v>GEL</v>
          </cell>
          <cell r="G398">
            <v>973.15</v>
          </cell>
          <cell r="H398" t="str">
            <v>ILS</v>
          </cell>
        </row>
        <row r="399">
          <cell r="B399">
            <v>40603</v>
          </cell>
          <cell r="C399">
            <v>40603</v>
          </cell>
          <cell r="E399">
            <v>146.868876</v>
          </cell>
          <cell r="F399" t="str">
            <v>GEL</v>
          </cell>
          <cell r="G399">
            <v>66.989999999999995</v>
          </cell>
          <cell r="H399" t="str">
            <v>AZN</v>
          </cell>
        </row>
        <row r="400">
          <cell r="B400">
            <v>40604</v>
          </cell>
          <cell r="C400">
            <v>40604</v>
          </cell>
          <cell r="E400">
            <v>25.98</v>
          </cell>
          <cell r="F400" t="str">
            <v>GEL</v>
          </cell>
          <cell r="G400">
            <v>10.84</v>
          </cell>
          <cell r="H400" t="str">
            <v>EUR</v>
          </cell>
        </row>
        <row r="401">
          <cell r="B401">
            <v>40604</v>
          </cell>
          <cell r="C401">
            <v>40604</v>
          </cell>
          <cell r="E401">
            <v>851.45</v>
          </cell>
          <cell r="F401" t="str">
            <v>GEL</v>
          </cell>
          <cell r="G401">
            <v>491.71000000000004</v>
          </cell>
          <cell r="H401" t="str">
            <v>USD</v>
          </cell>
        </row>
        <row r="402">
          <cell r="B402">
            <v>40604</v>
          </cell>
          <cell r="C402">
            <v>40604</v>
          </cell>
          <cell r="E402">
            <v>21.740000000000002</v>
          </cell>
          <cell r="F402" t="str">
            <v>GEL</v>
          </cell>
          <cell r="G402">
            <v>9.07</v>
          </cell>
          <cell r="H402" t="str">
            <v>EUR</v>
          </cell>
        </row>
        <row r="403">
          <cell r="B403">
            <v>40604</v>
          </cell>
          <cell r="C403">
            <v>40604</v>
          </cell>
          <cell r="E403">
            <v>60.35</v>
          </cell>
          <cell r="F403" t="str">
            <v>GEL</v>
          </cell>
          <cell r="G403">
            <v>34.85</v>
          </cell>
          <cell r="H403" t="str">
            <v>USD</v>
          </cell>
        </row>
        <row r="404">
          <cell r="B404">
            <v>40604</v>
          </cell>
          <cell r="C404">
            <v>40604</v>
          </cell>
          <cell r="E404">
            <v>22</v>
          </cell>
          <cell r="F404" t="str">
            <v>GBP</v>
          </cell>
          <cell r="G404">
            <v>61.82</v>
          </cell>
          <cell r="H404" t="str">
            <v>GEL</v>
          </cell>
        </row>
        <row r="405">
          <cell r="B405">
            <v>40604</v>
          </cell>
          <cell r="C405">
            <v>40604</v>
          </cell>
          <cell r="E405">
            <v>35</v>
          </cell>
          <cell r="F405" t="str">
            <v>USD</v>
          </cell>
          <cell r="G405">
            <v>60.61</v>
          </cell>
          <cell r="H405" t="str">
            <v>GEL</v>
          </cell>
        </row>
        <row r="406">
          <cell r="B406">
            <v>40604</v>
          </cell>
          <cell r="C406">
            <v>40604</v>
          </cell>
          <cell r="E406">
            <v>24.62</v>
          </cell>
          <cell r="F406" t="str">
            <v>AUD</v>
          </cell>
          <cell r="G406">
            <v>43.45</v>
          </cell>
          <cell r="H406" t="str">
            <v>GEL</v>
          </cell>
        </row>
        <row r="407">
          <cell r="B407">
            <v>40604</v>
          </cell>
          <cell r="C407">
            <v>40604</v>
          </cell>
          <cell r="E407">
            <v>125</v>
          </cell>
          <cell r="F407" t="str">
            <v>ILS</v>
          </cell>
          <cell r="G407">
            <v>59.88</v>
          </cell>
          <cell r="H407" t="str">
            <v>GEL</v>
          </cell>
        </row>
        <row r="408">
          <cell r="B408">
            <v>40604</v>
          </cell>
          <cell r="C408">
            <v>40604</v>
          </cell>
          <cell r="E408">
            <v>0.47000000000000003</v>
          </cell>
          <cell r="F408" t="str">
            <v>GEL</v>
          </cell>
          <cell r="G408">
            <v>0.27</v>
          </cell>
          <cell r="H408" t="str">
            <v>USD</v>
          </cell>
        </row>
        <row r="409">
          <cell r="B409">
            <v>40604</v>
          </cell>
          <cell r="C409">
            <v>40604</v>
          </cell>
          <cell r="E409">
            <v>820.34</v>
          </cell>
          <cell r="F409" t="str">
            <v>GEL</v>
          </cell>
          <cell r="G409">
            <v>342.22</v>
          </cell>
          <cell r="H409" t="str">
            <v>EUR</v>
          </cell>
        </row>
        <row r="410">
          <cell r="B410">
            <v>40604</v>
          </cell>
          <cell r="C410">
            <v>40604</v>
          </cell>
          <cell r="E410">
            <v>841.98</v>
          </cell>
          <cell r="F410" t="str">
            <v>EUR</v>
          </cell>
          <cell r="G410">
            <v>2018.31</v>
          </cell>
          <cell r="H410" t="str">
            <v>GEL</v>
          </cell>
        </row>
        <row r="411">
          <cell r="B411">
            <v>40604</v>
          </cell>
          <cell r="C411">
            <v>40604</v>
          </cell>
          <cell r="E411">
            <v>26</v>
          </cell>
          <cell r="F411" t="str">
            <v>EUR</v>
          </cell>
          <cell r="G411">
            <v>62.32</v>
          </cell>
          <cell r="H411" t="str">
            <v>GEL</v>
          </cell>
        </row>
        <row r="412">
          <cell r="B412">
            <v>40604</v>
          </cell>
          <cell r="C412">
            <v>40604</v>
          </cell>
          <cell r="E412">
            <v>150</v>
          </cell>
          <cell r="F412" t="str">
            <v>USD</v>
          </cell>
          <cell r="G412">
            <v>259.74</v>
          </cell>
          <cell r="H412" t="str">
            <v>GEL</v>
          </cell>
        </row>
        <row r="413">
          <cell r="B413">
            <v>40604</v>
          </cell>
          <cell r="C413">
            <v>40604</v>
          </cell>
          <cell r="E413">
            <v>21.37</v>
          </cell>
          <cell r="F413" t="str">
            <v>GEL</v>
          </cell>
          <cell r="G413">
            <v>12.34</v>
          </cell>
          <cell r="H413" t="str">
            <v>USD</v>
          </cell>
        </row>
        <row r="414">
          <cell r="B414">
            <v>40604</v>
          </cell>
          <cell r="C414">
            <v>40604</v>
          </cell>
          <cell r="E414">
            <v>49.06</v>
          </cell>
          <cell r="F414" t="str">
            <v>GEL</v>
          </cell>
          <cell r="G414">
            <v>28.330000000000002</v>
          </cell>
          <cell r="H414" t="str">
            <v>USD</v>
          </cell>
        </row>
        <row r="415">
          <cell r="B415">
            <v>40604</v>
          </cell>
          <cell r="C415">
            <v>40604</v>
          </cell>
          <cell r="E415">
            <v>168.83</v>
          </cell>
          <cell r="F415" t="str">
            <v>GEL</v>
          </cell>
          <cell r="G415">
            <v>97.5</v>
          </cell>
          <cell r="H415" t="str">
            <v>USD</v>
          </cell>
        </row>
        <row r="416">
          <cell r="B416">
            <v>40604</v>
          </cell>
          <cell r="C416">
            <v>40604</v>
          </cell>
          <cell r="E416">
            <v>1010.2</v>
          </cell>
          <cell r="F416" t="str">
            <v>GEL</v>
          </cell>
          <cell r="G416">
            <v>421.43</v>
          </cell>
          <cell r="H416" t="str">
            <v>EUR</v>
          </cell>
        </row>
        <row r="417">
          <cell r="B417">
            <v>40604</v>
          </cell>
          <cell r="C417">
            <v>40604</v>
          </cell>
          <cell r="E417">
            <v>869.18000000000006</v>
          </cell>
          <cell r="F417" t="str">
            <v>GEL</v>
          </cell>
          <cell r="G417">
            <v>501.95</v>
          </cell>
          <cell r="H417" t="str">
            <v>USD</v>
          </cell>
        </row>
        <row r="418">
          <cell r="B418">
            <v>40604</v>
          </cell>
          <cell r="C418">
            <v>40604</v>
          </cell>
          <cell r="E418">
            <v>3</v>
          </cell>
          <cell r="F418" t="str">
            <v>USD</v>
          </cell>
          <cell r="G418">
            <v>5.19</v>
          </cell>
          <cell r="H418" t="str">
            <v>GEL</v>
          </cell>
        </row>
        <row r="419">
          <cell r="B419">
            <v>40604</v>
          </cell>
          <cell r="C419">
            <v>40604</v>
          </cell>
          <cell r="E419">
            <v>662.63</v>
          </cell>
          <cell r="F419" t="str">
            <v>GEL</v>
          </cell>
          <cell r="G419">
            <v>75000</v>
          </cell>
          <cell r="H419" t="str">
            <v>HUF</v>
          </cell>
        </row>
        <row r="420">
          <cell r="B420">
            <v>40604</v>
          </cell>
          <cell r="C420">
            <v>40604</v>
          </cell>
          <cell r="E420">
            <v>1100</v>
          </cell>
          <cell r="F420" t="str">
            <v>HUF</v>
          </cell>
          <cell r="G420">
            <v>9.7200000000000006</v>
          </cell>
          <cell r="H420" t="str">
            <v>GEL</v>
          </cell>
        </row>
        <row r="421">
          <cell r="B421">
            <v>40604</v>
          </cell>
          <cell r="C421">
            <v>40604</v>
          </cell>
          <cell r="E421">
            <v>276.59000000000003</v>
          </cell>
          <cell r="F421" t="str">
            <v>USD</v>
          </cell>
          <cell r="G421">
            <v>478.94</v>
          </cell>
          <cell r="H421" t="str">
            <v>GEL</v>
          </cell>
        </row>
        <row r="422">
          <cell r="B422">
            <v>40604</v>
          </cell>
          <cell r="C422">
            <v>40604</v>
          </cell>
          <cell r="E422">
            <v>25.55</v>
          </cell>
          <cell r="F422" t="str">
            <v>USD</v>
          </cell>
          <cell r="G422">
            <v>44.24</v>
          </cell>
          <cell r="H422" t="str">
            <v>GEL</v>
          </cell>
        </row>
        <row r="423">
          <cell r="B423">
            <v>40604</v>
          </cell>
          <cell r="C423">
            <v>40604</v>
          </cell>
          <cell r="E423">
            <v>30.43</v>
          </cell>
          <cell r="F423" t="str">
            <v>USD</v>
          </cell>
          <cell r="G423">
            <v>52.69</v>
          </cell>
          <cell r="H423" t="str">
            <v>GEL</v>
          </cell>
        </row>
        <row r="424">
          <cell r="B424">
            <v>40604</v>
          </cell>
          <cell r="C424">
            <v>40604</v>
          </cell>
          <cell r="E424">
            <v>266.98</v>
          </cell>
          <cell r="F424" t="str">
            <v>EUR</v>
          </cell>
          <cell r="G424">
            <v>639.98</v>
          </cell>
          <cell r="H424" t="str">
            <v>GEL</v>
          </cell>
        </row>
        <row r="425">
          <cell r="B425">
            <v>40604</v>
          </cell>
          <cell r="C425">
            <v>40604</v>
          </cell>
          <cell r="E425">
            <v>243</v>
          </cell>
          <cell r="F425" t="str">
            <v>EUR</v>
          </cell>
          <cell r="G425">
            <v>582.5</v>
          </cell>
          <cell r="H425" t="str">
            <v>GEL</v>
          </cell>
        </row>
        <row r="426">
          <cell r="B426">
            <v>40604</v>
          </cell>
          <cell r="C426">
            <v>40604</v>
          </cell>
          <cell r="E426">
            <v>24</v>
          </cell>
          <cell r="F426" t="str">
            <v>EUR</v>
          </cell>
          <cell r="G426">
            <v>57.53</v>
          </cell>
          <cell r="H426" t="str">
            <v>GEL</v>
          </cell>
        </row>
        <row r="427">
          <cell r="B427">
            <v>40604</v>
          </cell>
          <cell r="C427">
            <v>40606</v>
          </cell>
          <cell r="E427">
            <v>174565.77</v>
          </cell>
          <cell r="F427" t="str">
            <v>USD</v>
          </cell>
          <cell r="G427">
            <v>5000000</v>
          </cell>
          <cell r="H427" t="str">
            <v>RUR</v>
          </cell>
        </row>
        <row r="428">
          <cell r="B428">
            <v>40604</v>
          </cell>
          <cell r="C428">
            <v>40604</v>
          </cell>
          <cell r="E428">
            <v>75802.37</v>
          </cell>
          <cell r="F428" t="str">
            <v>EUR</v>
          </cell>
          <cell r="G428">
            <v>181705.86000000002</v>
          </cell>
          <cell r="H428" t="str">
            <v>GEL</v>
          </cell>
        </row>
        <row r="429">
          <cell r="B429">
            <v>40604</v>
          </cell>
          <cell r="C429">
            <v>40604</v>
          </cell>
          <cell r="E429">
            <v>20000</v>
          </cell>
          <cell r="F429" t="str">
            <v>GBP</v>
          </cell>
          <cell r="G429">
            <v>32423</v>
          </cell>
          <cell r="H429" t="str">
            <v>USD</v>
          </cell>
        </row>
        <row r="430">
          <cell r="B430">
            <v>40604</v>
          </cell>
          <cell r="C430">
            <v>40604</v>
          </cell>
          <cell r="E430">
            <v>383.5</v>
          </cell>
          <cell r="F430" t="str">
            <v>GBP</v>
          </cell>
          <cell r="G430">
            <v>1082.43</v>
          </cell>
          <cell r="H430" t="str">
            <v>GEL</v>
          </cell>
        </row>
        <row r="431">
          <cell r="B431">
            <v>40604</v>
          </cell>
          <cell r="C431">
            <v>40604</v>
          </cell>
          <cell r="E431">
            <v>2000</v>
          </cell>
          <cell r="F431" t="str">
            <v>GEL</v>
          </cell>
          <cell r="G431">
            <v>1160.77</v>
          </cell>
          <cell r="H431" t="str">
            <v>USD</v>
          </cell>
        </row>
        <row r="432">
          <cell r="B432">
            <v>40604</v>
          </cell>
          <cell r="C432">
            <v>40604</v>
          </cell>
          <cell r="E432">
            <v>96746.880000000005</v>
          </cell>
          <cell r="F432" t="str">
            <v>GEL</v>
          </cell>
          <cell r="G432">
            <v>55898.9</v>
          </cell>
          <cell r="H432" t="str">
            <v>USD</v>
          </cell>
        </row>
        <row r="433">
          <cell r="B433">
            <v>40604</v>
          </cell>
          <cell r="C433">
            <v>40604</v>
          </cell>
          <cell r="E433">
            <v>123430.04000000001</v>
          </cell>
          <cell r="F433" t="str">
            <v>GEL</v>
          </cell>
          <cell r="G433">
            <v>70766.09</v>
          </cell>
          <cell r="H433" t="str">
            <v>USD</v>
          </cell>
        </row>
        <row r="434">
          <cell r="B434">
            <v>40604</v>
          </cell>
          <cell r="C434">
            <v>40604</v>
          </cell>
          <cell r="E434">
            <v>43670.720000000001</v>
          </cell>
          <cell r="F434" t="str">
            <v>GEL</v>
          </cell>
          <cell r="G434">
            <v>24841.279999999999</v>
          </cell>
          <cell r="H434" t="str">
            <v>USD</v>
          </cell>
        </row>
        <row r="435">
          <cell r="B435">
            <v>40604</v>
          </cell>
          <cell r="C435">
            <v>40604</v>
          </cell>
          <cell r="E435">
            <v>200000</v>
          </cell>
          <cell r="F435" t="str">
            <v>USD</v>
          </cell>
          <cell r="G435">
            <v>347200</v>
          </cell>
          <cell r="H435" t="str">
            <v>GEL</v>
          </cell>
        </row>
        <row r="436">
          <cell r="B436">
            <v>40604</v>
          </cell>
          <cell r="C436">
            <v>40604</v>
          </cell>
          <cell r="E436">
            <v>7597.1100000000006</v>
          </cell>
          <cell r="F436" t="str">
            <v>USD</v>
          </cell>
          <cell r="G436">
            <v>13155.16</v>
          </cell>
          <cell r="H436" t="str">
            <v>GEL</v>
          </cell>
        </row>
        <row r="437">
          <cell r="B437">
            <v>40604</v>
          </cell>
          <cell r="C437">
            <v>40606</v>
          </cell>
          <cell r="E437">
            <v>20625</v>
          </cell>
          <cell r="F437" t="str">
            <v>USD</v>
          </cell>
          <cell r="G437">
            <v>15000</v>
          </cell>
          <cell r="H437" t="str">
            <v>EUR</v>
          </cell>
        </row>
        <row r="438">
          <cell r="B438">
            <v>40604</v>
          </cell>
          <cell r="C438">
            <v>40604</v>
          </cell>
          <cell r="E438">
            <v>1038.96</v>
          </cell>
          <cell r="F438" t="str">
            <v>GEL</v>
          </cell>
          <cell r="G438">
            <v>600</v>
          </cell>
          <cell r="H438" t="str">
            <v>USD</v>
          </cell>
        </row>
        <row r="439">
          <cell r="B439">
            <v>40604</v>
          </cell>
          <cell r="C439">
            <v>40604</v>
          </cell>
          <cell r="E439">
            <v>690400</v>
          </cell>
          <cell r="F439" t="str">
            <v>GEL</v>
          </cell>
          <cell r="G439">
            <v>400000</v>
          </cell>
          <cell r="H439" t="str">
            <v>USD</v>
          </cell>
        </row>
        <row r="440">
          <cell r="B440">
            <v>40604</v>
          </cell>
          <cell r="C440">
            <v>40604</v>
          </cell>
          <cell r="E440">
            <v>0.21</v>
          </cell>
          <cell r="F440" t="str">
            <v>GEL</v>
          </cell>
          <cell r="G440">
            <v>0.12</v>
          </cell>
          <cell r="H440" t="str">
            <v>USD</v>
          </cell>
        </row>
        <row r="441">
          <cell r="B441">
            <v>40604</v>
          </cell>
          <cell r="C441">
            <v>40604</v>
          </cell>
          <cell r="E441">
            <v>2.77</v>
          </cell>
          <cell r="F441" t="str">
            <v>GEL</v>
          </cell>
          <cell r="G441">
            <v>1.6</v>
          </cell>
          <cell r="H441" t="str">
            <v>USD</v>
          </cell>
        </row>
        <row r="442">
          <cell r="B442">
            <v>40604</v>
          </cell>
          <cell r="C442">
            <v>40604</v>
          </cell>
          <cell r="E442">
            <v>2.42</v>
          </cell>
          <cell r="F442" t="str">
            <v>GEL</v>
          </cell>
          <cell r="G442">
            <v>1.4000000000000001</v>
          </cell>
          <cell r="H442" t="str">
            <v>USD</v>
          </cell>
        </row>
        <row r="443">
          <cell r="B443">
            <v>40604</v>
          </cell>
          <cell r="C443">
            <v>40604</v>
          </cell>
          <cell r="E443">
            <v>2.77</v>
          </cell>
          <cell r="F443" t="str">
            <v>GEL</v>
          </cell>
          <cell r="G443">
            <v>1.6</v>
          </cell>
          <cell r="H443" t="str">
            <v>USD</v>
          </cell>
        </row>
        <row r="444">
          <cell r="B444">
            <v>40604</v>
          </cell>
          <cell r="C444">
            <v>40604</v>
          </cell>
          <cell r="E444">
            <v>1.73</v>
          </cell>
          <cell r="F444" t="str">
            <v>GEL</v>
          </cell>
          <cell r="G444">
            <v>1</v>
          </cell>
          <cell r="H444" t="str">
            <v>USD</v>
          </cell>
        </row>
        <row r="445">
          <cell r="B445">
            <v>40604</v>
          </cell>
          <cell r="C445">
            <v>40604</v>
          </cell>
          <cell r="E445">
            <v>0.35000000000000003</v>
          </cell>
          <cell r="F445" t="str">
            <v>GEL</v>
          </cell>
          <cell r="G445">
            <v>0.2</v>
          </cell>
          <cell r="H445" t="str">
            <v>USD</v>
          </cell>
        </row>
        <row r="446">
          <cell r="B446">
            <v>40604</v>
          </cell>
          <cell r="C446">
            <v>40604</v>
          </cell>
          <cell r="E446">
            <v>2.77</v>
          </cell>
          <cell r="F446" t="str">
            <v>GEL</v>
          </cell>
          <cell r="G446">
            <v>1.6</v>
          </cell>
          <cell r="H446" t="str">
            <v>USD</v>
          </cell>
        </row>
        <row r="447">
          <cell r="B447">
            <v>40604</v>
          </cell>
          <cell r="C447">
            <v>40604</v>
          </cell>
          <cell r="E447">
            <v>2.08</v>
          </cell>
          <cell r="F447" t="str">
            <v>GEL</v>
          </cell>
          <cell r="G447">
            <v>1.2</v>
          </cell>
          <cell r="H447" t="str">
            <v>USD</v>
          </cell>
        </row>
        <row r="448">
          <cell r="B448">
            <v>40604</v>
          </cell>
          <cell r="C448">
            <v>40604</v>
          </cell>
          <cell r="E448">
            <v>0.35000000000000003</v>
          </cell>
          <cell r="F448" t="str">
            <v>GEL</v>
          </cell>
          <cell r="G448">
            <v>0.2</v>
          </cell>
          <cell r="H448" t="str">
            <v>USD</v>
          </cell>
        </row>
        <row r="449">
          <cell r="B449">
            <v>40604</v>
          </cell>
          <cell r="C449">
            <v>40604</v>
          </cell>
          <cell r="E449">
            <v>2.77</v>
          </cell>
          <cell r="F449" t="str">
            <v>GEL</v>
          </cell>
          <cell r="G449">
            <v>1.6</v>
          </cell>
          <cell r="H449" t="str">
            <v>USD</v>
          </cell>
        </row>
        <row r="450">
          <cell r="B450">
            <v>40604</v>
          </cell>
          <cell r="C450">
            <v>40604</v>
          </cell>
          <cell r="E450">
            <v>1.73</v>
          </cell>
          <cell r="F450" t="str">
            <v>GEL</v>
          </cell>
          <cell r="G450">
            <v>1</v>
          </cell>
          <cell r="H450" t="str">
            <v>USD</v>
          </cell>
        </row>
        <row r="451">
          <cell r="B451">
            <v>40604</v>
          </cell>
          <cell r="C451">
            <v>40604</v>
          </cell>
          <cell r="E451">
            <v>0.28000000000000003</v>
          </cell>
          <cell r="F451" t="str">
            <v>GEL</v>
          </cell>
          <cell r="G451">
            <v>0.16</v>
          </cell>
          <cell r="H451" t="str">
            <v>USD</v>
          </cell>
        </row>
        <row r="452">
          <cell r="B452">
            <v>40604</v>
          </cell>
          <cell r="C452">
            <v>40604</v>
          </cell>
          <cell r="E452">
            <v>1.04</v>
          </cell>
          <cell r="F452" t="str">
            <v>GEL</v>
          </cell>
          <cell r="G452">
            <v>0.6</v>
          </cell>
          <cell r="H452" t="str">
            <v>USD</v>
          </cell>
        </row>
        <row r="453">
          <cell r="B453">
            <v>40604</v>
          </cell>
          <cell r="C453">
            <v>40604</v>
          </cell>
          <cell r="E453">
            <v>1.73</v>
          </cell>
          <cell r="F453" t="str">
            <v>GEL</v>
          </cell>
          <cell r="G453">
            <v>1</v>
          </cell>
          <cell r="H453" t="str">
            <v>USD</v>
          </cell>
        </row>
        <row r="454">
          <cell r="B454">
            <v>40604</v>
          </cell>
          <cell r="C454">
            <v>40604</v>
          </cell>
          <cell r="E454">
            <v>1.73</v>
          </cell>
          <cell r="F454" t="str">
            <v>GEL</v>
          </cell>
          <cell r="G454">
            <v>1</v>
          </cell>
          <cell r="H454" t="str">
            <v>USD</v>
          </cell>
        </row>
        <row r="455">
          <cell r="B455">
            <v>40604</v>
          </cell>
          <cell r="C455">
            <v>40604</v>
          </cell>
          <cell r="E455">
            <v>2.77</v>
          </cell>
          <cell r="F455" t="str">
            <v>GEL</v>
          </cell>
          <cell r="G455">
            <v>1.6</v>
          </cell>
          <cell r="H455" t="str">
            <v>USD</v>
          </cell>
        </row>
        <row r="456">
          <cell r="B456">
            <v>40604</v>
          </cell>
          <cell r="C456">
            <v>40604</v>
          </cell>
          <cell r="E456">
            <v>2.42</v>
          </cell>
          <cell r="F456" t="str">
            <v>GEL</v>
          </cell>
          <cell r="G456">
            <v>1.4000000000000001</v>
          </cell>
          <cell r="H456" t="str">
            <v>USD</v>
          </cell>
        </row>
        <row r="457">
          <cell r="B457">
            <v>40604</v>
          </cell>
          <cell r="C457">
            <v>40604</v>
          </cell>
          <cell r="E457">
            <v>0.35000000000000003</v>
          </cell>
          <cell r="F457" t="str">
            <v>GEL</v>
          </cell>
          <cell r="G457">
            <v>0.2</v>
          </cell>
          <cell r="H457" t="str">
            <v>USD</v>
          </cell>
        </row>
        <row r="458">
          <cell r="B458">
            <v>40604</v>
          </cell>
          <cell r="C458">
            <v>40604</v>
          </cell>
          <cell r="E458">
            <v>0.69000000000000006</v>
          </cell>
          <cell r="F458" t="str">
            <v>GEL</v>
          </cell>
          <cell r="G458">
            <v>0.4</v>
          </cell>
          <cell r="H458" t="str">
            <v>USD</v>
          </cell>
        </row>
        <row r="459">
          <cell r="B459">
            <v>40604</v>
          </cell>
          <cell r="C459">
            <v>40604</v>
          </cell>
          <cell r="E459">
            <v>0.69000000000000006</v>
          </cell>
          <cell r="F459" t="str">
            <v>GEL</v>
          </cell>
          <cell r="G459">
            <v>0.4</v>
          </cell>
          <cell r="H459" t="str">
            <v>USD</v>
          </cell>
        </row>
        <row r="460">
          <cell r="B460">
            <v>40604</v>
          </cell>
          <cell r="C460">
            <v>40604</v>
          </cell>
          <cell r="E460">
            <v>19601.5</v>
          </cell>
          <cell r="F460" t="str">
            <v>USD</v>
          </cell>
          <cell r="G460">
            <v>33941.96</v>
          </cell>
          <cell r="H460" t="str">
            <v>GEL</v>
          </cell>
        </row>
        <row r="461">
          <cell r="B461">
            <v>40604</v>
          </cell>
          <cell r="C461">
            <v>40604</v>
          </cell>
          <cell r="E461">
            <v>164</v>
          </cell>
          <cell r="F461" t="str">
            <v>USD</v>
          </cell>
          <cell r="G461">
            <v>283.98</v>
          </cell>
          <cell r="H461" t="str">
            <v>GEL</v>
          </cell>
        </row>
        <row r="462">
          <cell r="B462">
            <v>40604</v>
          </cell>
          <cell r="C462">
            <v>40604</v>
          </cell>
          <cell r="E462">
            <v>408.35</v>
          </cell>
          <cell r="F462" t="str">
            <v>USD</v>
          </cell>
          <cell r="G462">
            <v>707.1</v>
          </cell>
          <cell r="H462" t="str">
            <v>GEL</v>
          </cell>
        </row>
        <row r="463">
          <cell r="B463">
            <v>40604</v>
          </cell>
          <cell r="C463">
            <v>40604</v>
          </cell>
          <cell r="E463">
            <v>913.65</v>
          </cell>
          <cell r="F463" t="str">
            <v>USD</v>
          </cell>
          <cell r="G463">
            <v>1582.08</v>
          </cell>
          <cell r="H463" t="str">
            <v>GEL</v>
          </cell>
        </row>
        <row r="464">
          <cell r="B464">
            <v>40604</v>
          </cell>
          <cell r="C464">
            <v>40604</v>
          </cell>
          <cell r="E464">
            <v>3.25</v>
          </cell>
          <cell r="F464" t="str">
            <v>USD</v>
          </cell>
          <cell r="G464">
            <v>5.63</v>
          </cell>
          <cell r="H464" t="str">
            <v>GEL</v>
          </cell>
        </row>
        <row r="465">
          <cell r="B465">
            <v>40604</v>
          </cell>
          <cell r="C465">
            <v>40604</v>
          </cell>
          <cell r="E465">
            <v>876.95</v>
          </cell>
          <cell r="F465" t="str">
            <v>USD</v>
          </cell>
          <cell r="G465">
            <v>1518.53</v>
          </cell>
          <cell r="H465" t="str">
            <v>GEL</v>
          </cell>
        </row>
        <row r="466">
          <cell r="B466">
            <v>40604</v>
          </cell>
          <cell r="C466">
            <v>40604</v>
          </cell>
          <cell r="E466">
            <v>203.71</v>
          </cell>
          <cell r="F466" t="str">
            <v>USD</v>
          </cell>
          <cell r="G466">
            <v>352.74</v>
          </cell>
          <cell r="H466" t="str">
            <v>GEL</v>
          </cell>
        </row>
        <row r="467">
          <cell r="B467">
            <v>40604</v>
          </cell>
          <cell r="C467">
            <v>40604</v>
          </cell>
          <cell r="E467">
            <v>62.58</v>
          </cell>
          <cell r="F467" t="str">
            <v>USD</v>
          </cell>
          <cell r="G467">
            <v>108.36</v>
          </cell>
          <cell r="H467" t="str">
            <v>GEL</v>
          </cell>
        </row>
        <row r="468">
          <cell r="B468">
            <v>40604</v>
          </cell>
          <cell r="C468">
            <v>40604</v>
          </cell>
          <cell r="E468">
            <v>0.35000000000000003</v>
          </cell>
          <cell r="F468" t="str">
            <v>GEL</v>
          </cell>
          <cell r="G468">
            <v>0.2</v>
          </cell>
          <cell r="H468" t="str">
            <v>USD</v>
          </cell>
        </row>
        <row r="469">
          <cell r="B469">
            <v>40604</v>
          </cell>
          <cell r="C469">
            <v>40604</v>
          </cell>
          <cell r="E469">
            <v>33.770000000000003</v>
          </cell>
          <cell r="F469" t="str">
            <v>GEL</v>
          </cell>
          <cell r="G469">
            <v>19.5</v>
          </cell>
          <cell r="H469" t="str">
            <v>USD</v>
          </cell>
        </row>
        <row r="470">
          <cell r="B470">
            <v>40604</v>
          </cell>
          <cell r="C470">
            <v>40604</v>
          </cell>
          <cell r="E470">
            <v>13.51</v>
          </cell>
          <cell r="F470" t="str">
            <v>GEL</v>
          </cell>
          <cell r="G470">
            <v>7.8</v>
          </cell>
          <cell r="H470" t="str">
            <v>USD</v>
          </cell>
        </row>
        <row r="471">
          <cell r="B471">
            <v>40604</v>
          </cell>
          <cell r="C471">
            <v>40604</v>
          </cell>
          <cell r="E471">
            <v>13.51</v>
          </cell>
          <cell r="F471" t="str">
            <v>GEL</v>
          </cell>
          <cell r="G471">
            <v>7.8</v>
          </cell>
          <cell r="H471" t="str">
            <v>USD</v>
          </cell>
        </row>
        <row r="472">
          <cell r="B472">
            <v>40604</v>
          </cell>
          <cell r="C472">
            <v>40604</v>
          </cell>
          <cell r="E472">
            <v>6.75</v>
          </cell>
          <cell r="F472" t="str">
            <v>GEL</v>
          </cell>
          <cell r="G472">
            <v>3.9</v>
          </cell>
          <cell r="H472" t="str">
            <v>USD</v>
          </cell>
        </row>
        <row r="473">
          <cell r="B473">
            <v>40604</v>
          </cell>
          <cell r="C473">
            <v>40604</v>
          </cell>
          <cell r="E473">
            <v>87.79</v>
          </cell>
          <cell r="F473" t="str">
            <v>GEL</v>
          </cell>
          <cell r="G473">
            <v>50.7</v>
          </cell>
          <cell r="H473" t="str">
            <v>USD</v>
          </cell>
        </row>
        <row r="474">
          <cell r="B474">
            <v>40604</v>
          </cell>
          <cell r="C474">
            <v>40604</v>
          </cell>
          <cell r="E474">
            <v>54.02</v>
          </cell>
          <cell r="F474" t="str">
            <v>GEL</v>
          </cell>
          <cell r="G474">
            <v>31.2</v>
          </cell>
          <cell r="H474" t="str">
            <v>USD</v>
          </cell>
        </row>
        <row r="475">
          <cell r="B475">
            <v>40604</v>
          </cell>
          <cell r="C475">
            <v>40604</v>
          </cell>
          <cell r="E475">
            <v>27.01</v>
          </cell>
          <cell r="F475" t="str">
            <v>GEL</v>
          </cell>
          <cell r="G475">
            <v>15.6</v>
          </cell>
          <cell r="H475" t="str">
            <v>USD</v>
          </cell>
        </row>
        <row r="476">
          <cell r="B476">
            <v>40604</v>
          </cell>
          <cell r="C476">
            <v>40604</v>
          </cell>
          <cell r="E476">
            <v>20.260000000000002</v>
          </cell>
          <cell r="F476" t="str">
            <v>GEL</v>
          </cell>
          <cell r="G476">
            <v>11.700000000000001</v>
          </cell>
          <cell r="H476" t="str">
            <v>USD</v>
          </cell>
        </row>
        <row r="477">
          <cell r="B477">
            <v>40604</v>
          </cell>
          <cell r="C477">
            <v>40604</v>
          </cell>
          <cell r="E477">
            <v>13.5</v>
          </cell>
          <cell r="F477" t="str">
            <v>GEL</v>
          </cell>
          <cell r="G477">
            <v>7.8</v>
          </cell>
          <cell r="H477" t="str">
            <v>USD</v>
          </cell>
        </row>
        <row r="478">
          <cell r="B478">
            <v>40604</v>
          </cell>
          <cell r="C478">
            <v>40604</v>
          </cell>
          <cell r="E478">
            <v>47.28</v>
          </cell>
          <cell r="F478" t="str">
            <v>GEL</v>
          </cell>
          <cell r="G478">
            <v>27.3</v>
          </cell>
          <cell r="H478" t="str">
            <v>USD</v>
          </cell>
        </row>
        <row r="479">
          <cell r="B479">
            <v>40604</v>
          </cell>
          <cell r="C479">
            <v>40604</v>
          </cell>
          <cell r="E479">
            <v>3.38</v>
          </cell>
          <cell r="F479" t="str">
            <v>GEL</v>
          </cell>
          <cell r="G479">
            <v>1.95</v>
          </cell>
          <cell r="H479" t="str">
            <v>USD</v>
          </cell>
        </row>
        <row r="480">
          <cell r="B480">
            <v>40604</v>
          </cell>
          <cell r="C480">
            <v>40604</v>
          </cell>
          <cell r="E480">
            <v>3.38</v>
          </cell>
          <cell r="F480" t="str">
            <v>GEL</v>
          </cell>
          <cell r="G480">
            <v>1.95</v>
          </cell>
          <cell r="H480" t="str">
            <v>USD</v>
          </cell>
        </row>
        <row r="481">
          <cell r="B481">
            <v>40604</v>
          </cell>
          <cell r="C481">
            <v>40604</v>
          </cell>
          <cell r="E481">
            <v>20.260000000000002</v>
          </cell>
          <cell r="F481" t="str">
            <v>GEL</v>
          </cell>
          <cell r="G481">
            <v>11.700000000000001</v>
          </cell>
          <cell r="H481" t="str">
            <v>USD</v>
          </cell>
        </row>
        <row r="482">
          <cell r="B482">
            <v>40604</v>
          </cell>
          <cell r="C482">
            <v>40604</v>
          </cell>
          <cell r="E482">
            <v>30.39</v>
          </cell>
          <cell r="F482" t="str">
            <v>GEL</v>
          </cell>
          <cell r="G482">
            <v>17.55</v>
          </cell>
          <cell r="H482" t="str">
            <v>USD</v>
          </cell>
        </row>
        <row r="483">
          <cell r="B483">
            <v>40604</v>
          </cell>
          <cell r="C483">
            <v>40604</v>
          </cell>
          <cell r="E483">
            <v>6.75</v>
          </cell>
          <cell r="F483" t="str">
            <v>GEL</v>
          </cell>
          <cell r="G483">
            <v>3.9</v>
          </cell>
          <cell r="H483" t="str">
            <v>USD</v>
          </cell>
        </row>
        <row r="484">
          <cell r="B484">
            <v>40604</v>
          </cell>
          <cell r="C484">
            <v>40604</v>
          </cell>
          <cell r="E484">
            <v>40.51</v>
          </cell>
          <cell r="F484" t="str">
            <v>GEL</v>
          </cell>
          <cell r="G484">
            <v>23.400000000000002</v>
          </cell>
          <cell r="H484" t="str">
            <v>USD</v>
          </cell>
        </row>
        <row r="485">
          <cell r="B485">
            <v>40604</v>
          </cell>
          <cell r="C485">
            <v>40604</v>
          </cell>
          <cell r="E485">
            <v>6.75</v>
          </cell>
          <cell r="F485" t="str">
            <v>GEL</v>
          </cell>
          <cell r="G485">
            <v>3.9</v>
          </cell>
          <cell r="H485" t="str">
            <v>USD</v>
          </cell>
        </row>
        <row r="486">
          <cell r="B486">
            <v>40604</v>
          </cell>
          <cell r="C486">
            <v>40604</v>
          </cell>
          <cell r="E486">
            <v>6.75</v>
          </cell>
          <cell r="F486" t="str">
            <v>GEL</v>
          </cell>
          <cell r="G486">
            <v>3.9</v>
          </cell>
          <cell r="H486" t="str">
            <v>USD</v>
          </cell>
        </row>
        <row r="487">
          <cell r="B487">
            <v>40604</v>
          </cell>
          <cell r="C487">
            <v>40604</v>
          </cell>
          <cell r="E487">
            <v>3.38</v>
          </cell>
          <cell r="F487" t="str">
            <v>GEL</v>
          </cell>
          <cell r="G487">
            <v>1.95</v>
          </cell>
          <cell r="H487" t="str">
            <v>USD</v>
          </cell>
        </row>
        <row r="488">
          <cell r="B488">
            <v>40604</v>
          </cell>
          <cell r="C488">
            <v>40604</v>
          </cell>
          <cell r="E488">
            <v>5.6000000000000005</v>
          </cell>
          <cell r="F488" t="str">
            <v>EUR</v>
          </cell>
          <cell r="G488">
            <v>13.42</v>
          </cell>
          <cell r="H488" t="str">
            <v>GEL</v>
          </cell>
        </row>
        <row r="489">
          <cell r="B489">
            <v>40604</v>
          </cell>
          <cell r="C489">
            <v>40604</v>
          </cell>
          <cell r="E489">
            <v>13.51</v>
          </cell>
          <cell r="F489" t="str">
            <v>GEL</v>
          </cell>
          <cell r="G489">
            <v>7.8</v>
          </cell>
          <cell r="H489" t="str">
            <v>USD</v>
          </cell>
        </row>
        <row r="490">
          <cell r="B490">
            <v>40604</v>
          </cell>
          <cell r="C490">
            <v>40604</v>
          </cell>
          <cell r="E490">
            <v>27.02</v>
          </cell>
          <cell r="F490" t="str">
            <v>GEL</v>
          </cell>
          <cell r="G490">
            <v>15.6</v>
          </cell>
          <cell r="H490" t="str">
            <v>USD</v>
          </cell>
        </row>
        <row r="491">
          <cell r="B491">
            <v>40604</v>
          </cell>
          <cell r="C491">
            <v>40604</v>
          </cell>
          <cell r="E491">
            <v>74.290000000000006</v>
          </cell>
          <cell r="F491" t="str">
            <v>GEL</v>
          </cell>
          <cell r="G491">
            <v>42.9</v>
          </cell>
          <cell r="H491" t="str">
            <v>USD</v>
          </cell>
        </row>
        <row r="492">
          <cell r="B492">
            <v>40604</v>
          </cell>
          <cell r="C492">
            <v>40604</v>
          </cell>
          <cell r="E492">
            <v>3.38</v>
          </cell>
          <cell r="F492" t="str">
            <v>GEL</v>
          </cell>
          <cell r="G492">
            <v>1.95</v>
          </cell>
          <cell r="H492" t="str">
            <v>USD</v>
          </cell>
        </row>
        <row r="493">
          <cell r="B493">
            <v>40604</v>
          </cell>
          <cell r="C493">
            <v>40604</v>
          </cell>
          <cell r="E493">
            <v>6.75</v>
          </cell>
          <cell r="F493" t="str">
            <v>GEL</v>
          </cell>
          <cell r="G493">
            <v>3.9</v>
          </cell>
          <cell r="H493" t="str">
            <v>USD</v>
          </cell>
        </row>
        <row r="494">
          <cell r="B494">
            <v>40604</v>
          </cell>
          <cell r="C494">
            <v>40604</v>
          </cell>
          <cell r="E494">
            <v>6.75</v>
          </cell>
          <cell r="F494" t="str">
            <v>GEL</v>
          </cell>
          <cell r="G494">
            <v>3.9</v>
          </cell>
          <cell r="H494" t="str">
            <v>USD</v>
          </cell>
        </row>
        <row r="495">
          <cell r="B495">
            <v>40604</v>
          </cell>
          <cell r="C495">
            <v>40604</v>
          </cell>
          <cell r="E495">
            <v>13.5</v>
          </cell>
          <cell r="F495" t="str">
            <v>GEL</v>
          </cell>
          <cell r="G495">
            <v>7.8</v>
          </cell>
          <cell r="H495" t="str">
            <v>USD</v>
          </cell>
        </row>
        <row r="496">
          <cell r="B496">
            <v>40604</v>
          </cell>
          <cell r="C496">
            <v>40604</v>
          </cell>
          <cell r="E496">
            <v>6.75</v>
          </cell>
          <cell r="F496" t="str">
            <v>GEL</v>
          </cell>
          <cell r="G496">
            <v>3.9</v>
          </cell>
          <cell r="H496" t="str">
            <v>USD</v>
          </cell>
        </row>
        <row r="497">
          <cell r="B497">
            <v>40604</v>
          </cell>
          <cell r="C497">
            <v>40604</v>
          </cell>
          <cell r="E497">
            <v>13.5</v>
          </cell>
          <cell r="F497" t="str">
            <v>GEL</v>
          </cell>
          <cell r="G497">
            <v>7.8</v>
          </cell>
          <cell r="H497" t="str">
            <v>USD</v>
          </cell>
        </row>
        <row r="498">
          <cell r="B498">
            <v>40604</v>
          </cell>
          <cell r="C498">
            <v>40604</v>
          </cell>
          <cell r="E498">
            <v>6.75</v>
          </cell>
          <cell r="F498" t="str">
            <v>GEL</v>
          </cell>
          <cell r="G498">
            <v>3.9</v>
          </cell>
          <cell r="H498" t="str">
            <v>USD</v>
          </cell>
        </row>
        <row r="499">
          <cell r="B499">
            <v>40604</v>
          </cell>
          <cell r="C499">
            <v>40604</v>
          </cell>
          <cell r="E499">
            <v>33.770000000000003</v>
          </cell>
          <cell r="F499" t="str">
            <v>GEL</v>
          </cell>
          <cell r="G499">
            <v>19.5</v>
          </cell>
          <cell r="H499" t="str">
            <v>USD</v>
          </cell>
        </row>
        <row r="500">
          <cell r="B500">
            <v>40604</v>
          </cell>
          <cell r="C500">
            <v>40604</v>
          </cell>
          <cell r="E500">
            <v>10.130000000000001</v>
          </cell>
          <cell r="F500" t="str">
            <v>GEL</v>
          </cell>
          <cell r="G500">
            <v>5.8500000000000005</v>
          </cell>
          <cell r="H500" t="str">
            <v>USD</v>
          </cell>
        </row>
        <row r="501">
          <cell r="B501">
            <v>40604</v>
          </cell>
          <cell r="C501">
            <v>40604</v>
          </cell>
          <cell r="E501">
            <v>6.75</v>
          </cell>
          <cell r="F501" t="str">
            <v>GEL</v>
          </cell>
          <cell r="G501">
            <v>3.9</v>
          </cell>
          <cell r="H501" t="str">
            <v>USD</v>
          </cell>
        </row>
        <row r="502">
          <cell r="B502">
            <v>40604</v>
          </cell>
          <cell r="C502">
            <v>40604</v>
          </cell>
          <cell r="E502">
            <v>54.03</v>
          </cell>
          <cell r="F502" t="str">
            <v>GEL</v>
          </cell>
          <cell r="G502">
            <v>31.2</v>
          </cell>
          <cell r="H502" t="str">
            <v>USD</v>
          </cell>
        </row>
        <row r="503">
          <cell r="B503">
            <v>40604</v>
          </cell>
          <cell r="C503">
            <v>40604</v>
          </cell>
          <cell r="E503">
            <v>13.5</v>
          </cell>
          <cell r="F503" t="str">
            <v>GEL</v>
          </cell>
          <cell r="G503">
            <v>7.8</v>
          </cell>
          <cell r="H503" t="str">
            <v>USD</v>
          </cell>
        </row>
        <row r="504">
          <cell r="B504">
            <v>40604</v>
          </cell>
          <cell r="C504">
            <v>40604</v>
          </cell>
          <cell r="E504">
            <v>6.75</v>
          </cell>
          <cell r="F504" t="str">
            <v>GEL</v>
          </cell>
          <cell r="G504">
            <v>3.9</v>
          </cell>
          <cell r="H504" t="str">
            <v>USD</v>
          </cell>
        </row>
        <row r="505">
          <cell r="B505">
            <v>40604</v>
          </cell>
          <cell r="C505">
            <v>40604</v>
          </cell>
          <cell r="E505">
            <v>30.39</v>
          </cell>
          <cell r="F505" t="str">
            <v>GEL</v>
          </cell>
          <cell r="G505">
            <v>17.55</v>
          </cell>
          <cell r="H505" t="str">
            <v>USD</v>
          </cell>
        </row>
        <row r="506">
          <cell r="B506">
            <v>40604</v>
          </cell>
          <cell r="C506">
            <v>40604</v>
          </cell>
          <cell r="E506">
            <v>33.76</v>
          </cell>
          <cell r="F506" t="str">
            <v>GEL</v>
          </cell>
          <cell r="G506">
            <v>19.5</v>
          </cell>
          <cell r="H506" t="str">
            <v>USD</v>
          </cell>
        </row>
        <row r="507">
          <cell r="B507">
            <v>40604</v>
          </cell>
          <cell r="C507">
            <v>40604</v>
          </cell>
          <cell r="E507">
            <v>40.520000000000003</v>
          </cell>
          <cell r="F507" t="str">
            <v>GEL</v>
          </cell>
          <cell r="G507">
            <v>23.400000000000002</v>
          </cell>
          <cell r="H507" t="str">
            <v>USD</v>
          </cell>
        </row>
        <row r="508">
          <cell r="B508">
            <v>40604</v>
          </cell>
          <cell r="C508">
            <v>40604</v>
          </cell>
          <cell r="E508">
            <v>6.75</v>
          </cell>
          <cell r="F508" t="str">
            <v>GEL</v>
          </cell>
          <cell r="G508">
            <v>3.9</v>
          </cell>
          <cell r="H508" t="str">
            <v>USD</v>
          </cell>
        </row>
        <row r="509">
          <cell r="B509">
            <v>40604</v>
          </cell>
          <cell r="C509">
            <v>40604</v>
          </cell>
          <cell r="E509">
            <v>10.130000000000001</v>
          </cell>
          <cell r="F509" t="str">
            <v>GEL</v>
          </cell>
          <cell r="G509">
            <v>5.8500000000000005</v>
          </cell>
          <cell r="H509" t="str">
            <v>USD</v>
          </cell>
        </row>
        <row r="510">
          <cell r="B510">
            <v>40604</v>
          </cell>
          <cell r="C510">
            <v>40604</v>
          </cell>
          <cell r="E510">
            <v>22.96</v>
          </cell>
          <cell r="F510" t="str">
            <v>GEL</v>
          </cell>
          <cell r="G510">
            <v>13.26</v>
          </cell>
          <cell r="H510" t="str">
            <v>USD</v>
          </cell>
        </row>
        <row r="511">
          <cell r="B511">
            <v>40604</v>
          </cell>
          <cell r="C511">
            <v>40604</v>
          </cell>
          <cell r="E511">
            <v>6.75</v>
          </cell>
          <cell r="F511" t="str">
            <v>GEL</v>
          </cell>
          <cell r="G511">
            <v>3.9</v>
          </cell>
          <cell r="H511" t="str">
            <v>USD</v>
          </cell>
        </row>
        <row r="512">
          <cell r="B512">
            <v>40604</v>
          </cell>
          <cell r="C512">
            <v>40604</v>
          </cell>
          <cell r="E512">
            <v>3.38</v>
          </cell>
          <cell r="F512" t="str">
            <v>GEL</v>
          </cell>
          <cell r="G512">
            <v>1.95</v>
          </cell>
          <cell r="H512" t="str">
            <v>USD</v>
          </cell>
        </row>
        <row r="513">
          <cell r="B513">
            <v>40604</v>
          </cell>
          <cell r="C513">
            <v>40604</v>
          </cell>
          <cell r="E513">
            <v>6.75</v>
          </cell>
          <cell r="F513" t="str">
            <v>GEL</v>
          </cell>
          <cell r="G513">
            <v>3.9</v>
          </cell>
          <cell r="H513" t="str">
            <v>USD</v>
          </cell>
        </row>
        <row r="514">
          <cell r="B514">
            <v>40604</v>
          </cell>
          <cell r="C514">
            <v>40604</v>
          </cell>
          <cell r="E514">
            <v>6.75</v>
          </cell>
          <cell r="F514" t="str">
            <v>GEL</v>
          </cell>
          <cell r="G514">
            <v>3.9</v>
          </cell>
          <cell r="H514" t="str">
            <v>USD</v>
          </cell>
        </row>
        <row r="515">
          <cell r="B515">
            <v>40604</v>
          </cell>
          <cell r="C515">
            <v>40604</v>
          </cell>
          <cell r="E515">
            <v>6.75</v>
          </cell>
          <cell r="F515" t="str">
            <v>GEL</v>
          </cell>
          <cell r="G515">
            <v>3.9</v>
          </cell>
          <cell r="H515" t="str">
            <v>USD</v>
          </cell>
        </row>
        <row r="516">
          <cell r="B516">
            <v>40604</v>
          </cell>
          <cell r="C516">
            <v>40604</v>
          </cell>
          <cell r="E516">
            <v>13.51</v>
          </cell>
          <cell r="F516" t="str">
            <v>GEL</v>
          </cell>
          <cell r="G516">
            <v>7.8</v>
          </cell>
          <cell r="H516" t="str">
            <v>USD</v>
          </cell>
        </row>
        <row r="517">
          <cell r="B517">
            <v>40604</v>
          </cell>
          <cell r="C517">
            <v>40604</v>
          </cell>
          <cell r="E517">
            <v>9.4500000000000011</v>
          </cell>
          <cell r="F517" t="str">
            <v>GEL</v>
          </cell>
          <cell r="G517">
            <v>5.46</v>
          </cell>
          <cell r="H517" t="str">
            <v>USD</v>
          </cell>
        </row>
        <row r="518">
          <cell r="B518">
            <v>40604</v>
          </cell>
          <cell r="C518">
            <v>40604</v>
          </cell>
          <cell r="E518">
            <v>6.75</v>
          </cell>
          <cell r="F518" t="str">
            <v>GEL</v>
          </cell>
          <cell r="G518">
            <v>3.9</v>
          </cell>
          <cell r="H518" t="str">
            <v>USD</v>
          </cell>
        </row>
        <row r="519">
          <cell r="B519">
            <v>40604</v>
          </cell>
          <cell r="C519">
            <v>40604</v>
          </cell>
          <cell r="E519">
            <v>13.51</v>
          </cell>
          <cell r="F519" t="str">
            <v>GEL</v>
          </cell>
          <cell r="G519">
            <v>7.8</v>
          </cell>
          <cell r="H519" t="str">
            <v>USD</v>
          </cell>
        </row>
        <row r="520">
          <cell r="B520">
            <v>40604</v>
          </cell>
          <cell r="C520">
            <v>40604</v>
          </cell>
          <cell r="E520">
            <v>27.01</v>
          </cell>
          <cell r="F520" t="str">
            <v>GEL</v>
          </cell>
          <cell r="G520">
            <v>15.6</v>
          </cell>
          <cell r="H520" t="str">
            <v>USD</v>
          </cell>
        </row>
        <row r="521">
          <cell r="B521">
            <v>40604</v>
          </cell>
          <cell r="C521">
            <v>40604</v>
          </cell>
          <cell r="E521">
            <v>3.38</v>
          </cell>
          <cell r="F521" t="str">
            <v>GEL</v>
          </cell>
          <cell r="G521">
            <v>1.95</v>
          </cell>
          <cell r="H521" t="str">
            <v>USD</v>
          </cell>
        </row>
        <row r="522">
          <cell r="B522">
            <v>40604</v>
          </cell>
          <cell r="C522">
            <v>40604</v>
          </cell>
          <cell r="E522">
            <v>20.260000000000002</v>
          </cell>
          <cell r="F522" t="str">
            <v>GEL</v>
          </cell>
          <cell r="G522">
            <v>11.700000000000001</v>
          </cell>
          <cell r="H522" t="str">
            <v>USD</v>
          </cell>
        </row>
        <row r="523">
          <cell r="B523">
            <v>40604</v>
          </cell>
          <cell r="C523">
            <v>40604</v>
          </cell>
          <cell r="E523">
            <v>33.770000000000003</v>
          </cell>
          <cell r="F523" t="str">
            <v>GEL</v>
          </cell>
          <cell r="G523">
            <v>19.5</v>
          </cell>
          <cell r="H523" t="str">
            <v>USD</v>
          </cell>
        </row>
        <row r="524">
          <cell r="B524">
            <v>40604</v>
          </cell>
          <cell r="C524">
            <v>40604</v>
          </cell>
          <cell r="E524">
            <v>6.75</v>
          </cell>
          <cell r="F524" t="str">
            <v>GEL</v>
          </cell>
          <cell r="G524">
            <v>3.9</v>
          </cell>
          <cell r="H524" t="str">
            <v>USD</v>
          </cell>
        </row>
        <row r="525">
          <cell r="B525">
            <v>40604</v>
          </cell>
          <cell r="C525">
            <v>40604</v>
          </cell>
          <cell r="E525">
            <v>10.130000000000001</v>
          </cell>
          <cell r="F525" t="str">
            <v>GEL</v>
          </cell>
          <cell r="G525">
            <v>5.8500000000000005</v>
          </cell>
          <cell r="H525" t="str">
            <v>USD</v>
          </cell>
        </row>
        <row r="526">
          <cell r="B526">
            <v>40604</v>
          </cell>
          <cell r="C526">
            <v>40604</v>
          </cell>
          <cell r="E526">
            <v>6.75</v>
          </cell>
          <cell r="F526" t="str">
            <v>GEL</v>
          </cell>
          <cell r="G526">
            <v>3.9</v>
          </cell>
          <cell r="H526" t="str">
            <v>USD</v>
          </cell>
        </row>
        <row r="527">
          <cell r="B527">
            <v>40604</v>
          </cell>
          <cell r="C527">
            <v>40604</v>
          </cell>
          <cell r="E527">
            <v>5.4</v>
          </cell>
          <cell r="F527" t="str">
            <v>GEL</v>
          </cell>
          <cell r="G527">
            <v>3.12</v>
          </cell>
          <cell r="H527" t="str">
            <v>USD</v>
          </cell>
        </row>
        <row r="528">
          <cell r="B528">
            <v>40604</v>
          </cell>
          <cell r="C528">
            <v>40604</v>
          </cell>
          <cell r="E528">
            <v>5.4</v>
          </cell>
          <cell r="F528" t="str">
            <v>GEL</v>
          </cell>
          <cell r="G528">
            <v>3.12</v>
          </cell>
          <cell r="H528" t="str">
            <v>USD</v>
          </cell>
        </row>
        <row r="529">
          <cell r="B529">
            <v>40604</v>
          </cell>
          <cell r="C529">
            <v>40606</v>
          </cell>
          <cell r="E529">
            <v>39440.770000000004</v>
          </cell>
          <cell r="F529" t="str">
            <v>GEL</v>
          </cell>
          <cell r="G529">
            <v>22810</v>
          </cell>
          <cell r="H529" t="str">
            <v>USD</v>
          </cell>
        </row>
        <row r="530">
          <cell r="B530">
            <v>40604</v>
          </cell>
          <cell r="C530">
            <v>40606</v>
          </cell>
          <cell r="E530">
            <v>12.76</v>
          </cell>
          <cell r="F530" t="str">
            <v>EUR</v>
          </cell>
          <cell r="G530">
            <v>30.53</v>
          </cell>
          <cell r="H530" t="str">
            <v>GEL</v>
          </cell>
        </row>
        <row r="531">
          <cell r="B531">
            <v>40604</v>
          </cell>
          <cell r="C531">
            <v>40604</v>
          </cell>
          <cell r="E531">
            <v>60.78</v>
          </cell>
          <cell r="F531" t="str">
            <v>GEL</v>
          </cell>
          <cell r="G531">
            <v>35.1</v>
          </cell>
          <cell r="H531" t="str">
            <v>USD</v>
          </cell>
        </row>
        <row r="532">
          <cell r="B532">
            <v>40604</v>
          </cell>
          <cell r="C532">
            <v>40604</v>
          </cell>
          <cell r="E532">
            <v>13.51</v>
          </cell>
          <cell r="F532" t="str">
            <v>GEL</v>
          </cell>
          <cell r="G532">
            <v>7.8</v>
          </cell>
          <cell r="H532" t="str">
            <v>USD</v>
          </cell>
        </row>
        <row r="533">
          <cell r="B533">
            <v>40604</v>
          </cell>
          <cell r="C533">
            <v>40604</v>
          </cell>
          <cell r="E533">
            <v>20.260000000000002</v>
          </cell>
          <cell r="F533" t="str">
            <v>GEL</v>
          </cell>
          <cell r="G533">
            <v>11.700000000000001</v>
          </cell>
          <cell r="H533" t="str">
            <v>USD</v>
          </cell>
        </row>
        <row r="534">
          <cell r="B534">
            <v>40604</v>
          </cell>
          <cell r="C534">
            <v>40604</v>
          </cell>
          <cell r="E534">
            <v>10.130000000000001</v>
          </cell>
          <cell r="F534" t="str">
            <v>GEL</v>
          </cell>
          <cell r="G534">
            <v>5.8500000000000005</v>
          </cell>
          <cell r="H534" t="str">
            <v>USD</v>
          </cell>
        </row>
        <row r="535">
          <cell r="B535">
            <v>40604</v>
          </cell>
          <cell r="C535">
            <v>40604</v>
          </cell>
          <cell r="E535">
            <v>6.75</v>
          </cell>
          <cell r="F535" t="str">
            <v>GEL</v>
          </cell>
          <cell r="G535">
            <v>3.9</v>
          </cell>
          <cell r="H535" t="str">
            <v>USD</v>
          </cell>
        </row>
        <row r="536">
          <cell r="B536">
            <v>40604</v>
          </cell>
          <cell r="C536">
            <v>40604</v>
          </cell>
          <cell r="E536">
            <v>13.51</v>
          </cell>
          <cell r="F536" t="str">
            <v>GEL</v>
          </cell>
          <cell r="G536">
            <v>7.8</v>
          </cell>
          <cell r="H536" t="str">
            <v>USD</v>
          </cell>
        </row>
        <row r="537">
          <cell r="B537">
            <v>40604</v>
          </cell>
          <cell r="C537">
            <v>40604</v>
          </cell>
          <cell r="E537">
            <v>40.51</v>
          </cell>
          <cell r="F537" t="str">
            <v>GEL</v>
          </cell>
          <cell r="G537">
            <v>23.400000000000002</v>
          </cell>
          <cell r="H537" t="str">
            <v>USD</v>
          </cell>
        </row>
        <row r="538">
          <cell r="B538">
            <v>40604</v>
          </cell>
          <cell r="C538">
            <v>40604</v>
          </cell>
          <cell r="E538">
            <v>6.75</v>
          </cell>
          <cell r="F538" t="str">
            <v>GEL</v>
          </cell>
          <cell r="G538">
            <v>3.9</v>
          </cell>
          <cell r="H538" t="str">
            <v>USD</v>
          </cell>
        </row>
        <row r="539">
          <cell r="B539">
            <v>40604</v>
          </cell>
          <cell r="C539">
            <v>40604</v>
          </cell>
          <cell r="E539">
            <v>64.16</v>
          </cell>
          <cell r="F539" t="str">
            <v>GEL</v>
          </cell>
          <cell r="G539">
            <v>37.050000000000004</v>
          </cell>
          <cell r="H539" t="str">
            <v>USD</v>
          </cell>
        </row>
        <row r="540">
          <cell r="B540">
            <v>40604</v>
          </cell>
          <cell r="C540">
            <v>40604</v>
          </cell>
          <cell r="E540">
            <v>6.75</v>
          </cell>
          <cell r="F540" t="str">
            <v>GEL</v>
          </cell>
          <cell r="G540">
            <v>3.9</v>
          </cell>
          <cell r="H540" t="str">
            <v>USD</v>
          </cell>
        </row>
        <row r="541">
          <cell r="B541">
            <v>40604</v>
          </cell>
          <cell r="C541">
            <v>40604</v>
          </cell>
          <cell r="E541">
            <v>2.7</v>
          </cell>
          <cell r="F541" t="str">
            <v>GEL</v>
          </cell>
          <cell r="G541">
            <v>1.56</v>
          </cell>
          <cell r="H541" t="str">
            <v>USD</v>
          </cell>
        </row>
        <row r="542">
          <cell r="B542">
            <v>40604</v>
          </cell>
          <cell r="C542">
            <v>40604</v>
          </cell>
          <cell r="E542">
            <v>10.130000000000001</v>
          </cell>
          <cell r="F542" t="str">
            <v>GEL</v>
          </cell>
          <cell r="G542">
            <v>5.8500000000000005</v>
          </cell>
          <cell r="H542" t="str">
            <v>USD</v>
          </cell>
        </row>
        <row r="543">
          <cell r="B543">
            <v>40604</v>
          </cell>
          <cell r="C543">
            <v>40604</v>
          </cell>
          <cell r="E543">
            <v>27</v>
          </cell>
          <cell r="F543" t="str">
            <v>GEL</v>
          </cell>
          <cell r="G543">
            <v>15.6</v>
          </cell>
          <cell r="H543" t="str">
            <v>USD</v>
          </cell>
        </row>
        <row r="544">
          <cell r="B544">
            <v>40604</v>
          </cell>
          <cell r="C544">
            <v>40604</v>
          </cell>
          <cell r="E544">
            <v>6.75</v>
          </cell>
          <cell r="F544" t="str">
            <v>GEL</v>
          </cell>
          <cell r="G544">
            <v>3.9</v>
          </cell>
          <cell r="H544" t="str">
            <v>USD</v>
          </cell>
        </row>
        <row r="545">
          <cell r="B545">
            <v>40604</v>
          </cell>
          <cell r="C545">
            <v>40604</v>
          </cell>
          <cell r="E545">
            <v>6.76</v>
          </cell>
          <cell r="F545" t="str">
            <v>GEL</v>
          </cell>
          <cell r="G545">
            <v>3.9</v>
          </cell>
          <cell r="H545" t="str">
            <v>USD</v>
          </cell>
        </row>
        <row r="546">
          <cell r="B546">
            <v>40604</v>
          </cell>
          <cell r="C546">
            <v>40604</v>
          </cell>
          <cell r="E546">
            <v>2.7</v>
          </cell>
          <cell r="F546" t="str">
            <v>GEL</v>
          </cell>
          <cell r="G546">
            <v>1.56</v>
          </cell>
          <cell r="H546" t="str">
            <v>USD</v>
          </cell>
        </row>
        <row r="547">
          <cell r="B547">
            <v>40604</v>
          </cell>
          <cell r="C547">
            <v>40604</v>
          </cell>
          <cell r="E547">
            <v>3.38</v>
          </cell>
          <cell r="F547" t="str">
            <v>GEL</v>
          </cell>
          <cell r="G547">
            <v>1.95</v>
          </cell>
          <cell r="H547" t="str">
            <v>USD</v>
          </cell>
        </row>
        <row r="548">
          <cell r="B548">
            <v>40604</v>
          </cell>
          <cell r="C548">
            <v>40604</v>
          </cell>
          <cell r="E548">
            <v>54.03</v>
          </cell>
          <cell r="F548" t="str">
            <v>GEL</v>
          </cell>
          <cell r="G548">
            <v>31.2</v>
          </cell>
          <cell r="H548" t="str">
            <v>USD</v>
          </cell>
        </row>
        <row r="549">
          <cell r="B549">
            <v>40604</v>
          </cell>
          <cell r="C549">
            <v>40604</v>
          </cell>
          <cell r="E549">
            <v>6.75</v>
          </cell>
          <cell r="F549" t="str">
            <v>GEL</v>
          </cell>
          <cell r="G549">
            <v>3.9</v>
          </cell>
          <cell r="H549" t="str">
            <v>USD</v>
          </cell>
        </row>
        <row r="550">
          <cell r="B550">
            <v>40604</v>
          </cell>
          <cell r="C550">
            <v>40604</v>
          </cell>
          <cell r="E550">
            <v>3.38</v>
          </cell>
          <cell r="F550" t="str">
            <v>GEL</v>
          </cell>
          <cell r="G550">
            <v>1.95</v>
          </cell>
          <cell r="H550" t="str">
            <v>USD</v>
          </cell>
        </row>
        <row r="551">
          <cell r="B551">
            <v>40604</v>
          </cell>
          <cell r="C551">
            <v>40606</v>
          </cell>
          <cell r="E551">
            <v>3076923.08</v>
          </cell>
          <cell r="F551" t="str">
            <v>USD</v>
          </cell>
          <cell r="G551">
            <v>5316923.08</v>
          </cell>
          <cell r="H551" t="str">
            <v>GEL</v>
          </cell>
        </row>
        <row r="552">
          <cell r="B552">
            <v>40604</v>
          </cell>
          <cell r="C552">
            <v>40604</v>
          </cell>
          <cell r="E552">
            <v>3436000</v>
          </cell>
          <cell r="F552" t="str">
            <v>GEL</v>
          </cell>
          <cell r="G552">
            <v>2000000</v>
          </cell>
          <cell r="H552" t="str">
            <v>USD</v>
          </cell>
        </row>
        <row r="553">
          <cell r="B553">
            <v>40604</v>
          </cell>
          <cell r="C553">
            <v>40604</v>
          </cell>
          <cell r="E553">
            <v>6.75</v>
          </cell>
          <cell r="F553" t="str">
            <v>GEL</v>
          </cell>
          <cell r="G553">
            <v>3.9</v>
          </cell>
          <cell r="H553" t="str">
            <v>USD</v>
          </cell>
        </row>
        <row r="554">
          <cell r="B554">
            <v>40604</v>
          </cell>
          <cell r="C554">
            <v>40604</v>
          </cell>
          <cell r="E554">
            <v>6.75</v>
          </cell>
          <cell r="F554" t="str">
            <v>GEL</v>
          </cell>
          <cell r="G554">
            <v>3.9</v>
          </cell>
          <cell r="H554" t="str">
            <v>USD</v>
          </cell>
        </row>
        <row r="555">
          <cell r="B555">
            <v>40604</v>
          </cell>
          <cell r="C555">
            <v>40604</v>
          </cell>
          <cell r="E555">
            <v>6.75</v>
          </cell>
          <cell r="F555" t="str">
            <v>GEL</v>
          </cell>
          <cell r="G555">
            <v>3.9</v>
          </cell>
          <cell r="H555" t="str">
            <v>USD</v>
          </cell>
        </row>
        <row r="556">
          <cell r="B556">
            <v>40604</v>
          </cell>
          <cell r="C556">
            <v>40604</v>
          </cell>
          <cell r="E556">
            <v>13.51</v>
          </cell>
          <cell r="F556" t="str">
            <v>GEL</v>
          </cell>
          <cell r="G556">
            <v>7.8</v>
          </cell>
          <cell r="H556" t="str">
            <v>USD</v>
          </cell>
        </row>
        <row r="557">
          <cell r="B557">
            <v>40604</v>
          </cell>
          <cell r="C557">
            <v>40604</v>
          </cell>
          <cell r="E557">
            <v>40.520000000000003</v>
          </cell>
          <cell r="F557" t="str">
            <v>GEL</v>
          </cell>
          <cell r="G557">
            <v>23.400000000000002</v>
          </cell>
          <cell r="H557" t="str">
            <v>USD</v>
          </cell>
        </row>
        <row r="558">
          <cell r="B558">
            <v>40604</v>
          </cell>
          <cell r="C558">
            <v>40604</v>
          </cell>
          <cell r="E558">
            <v>6.75</v>
          </cell>
          <cell r="F558" t="str">
            <v>GEL</v>
          </cell>
          <cell r="G558">
            <v>3.9</v>
          </cell>
          <cell r="H558" t="str">
            <v>USD</v>
          </cell>
        </row>
        <row r="559">
          <cell r="B559">
            <v>40604</v>
          </cell>
          <cell r="C559">
            <v>40604</v>
          </cell>
          <cell r="E559">
            <v>10.130000000000001</v>
          </cell>
          <cell r="F559" t="str">
            <v>GEL</v>
          </cell>
          <cell r="G559">
            <v>5.8500000000000005</v>
          </cell>
          <cell r="H559" t="str">
            <v>USD</v>
          </cell>
        </row>
        <row r="560">
          <cell r="B560">
            <v>40604</v>
          </cell>
          <cell r="C560">
            <v>40604</v>
          </cell>
          <cell r="E560">
            <v>33.770000000000003</v>
          </cell>
          <cell r="F560" t="str">
            <v>GEL</v>
          </cell>
          <cell r="G560">
            <v>19.5</v>
          </cell>
          <cell r="H560" t="str">
            <v>USD</v>
          </cell>
        </row>
        <row r="561">
          <cell r="B561">
            <v>40604</v>
          </cell>
          <cell r="C561">
            <v>40604</v>
          </cell>
          <cell r="E561">
            <v>10.130000000000001</v>
          </cell>
          <cell r="F561" t="str">
            <v>GEL</v>
          </cell>
          <cell r="G561">
            <v>5.8500000000000005</v>
          </cell>
          <cell r="H561" t="str">
            <v>USD</v>
          </cell>
        </row>
        <row r="562">
          <cell r="B562">
            <v>40604</v>
          </cell>
          <cell r="C562">
            <v>40604</v>
          </cell>
          <cell r="E562">
            <v>6.75</v>
          </cell>
          <cell r="F562" t="str">
            <v>GEL</v>
          </cell>
          <cell r="G562">
            <v>3.9</v>
          </cell>
          <cell r="H562" t="str">
            <v>USD</v>
          </cell>
        </row>
        <row r="563">
          <cell r="B563">
            <v>40604</v>
          </cell>
          <cell r="C563">
            <v>40604</v>
          </cell>
          <cell r="E563">
            <v>10.130000000000001</v>
          </cell>
          <cell r="F563" t="str">
            <v>GEL</v>
          </cell>
          <cell r="G563">
            <v>5.8500000000000005</v>
          </cell>
          <cell r="H563" t="str">
            <v>USD</v>
          </cell>
        </row>
        <row r="564">
          <cell r="B564">
            <v>40604</v>
          </cell>
          <cell r="C564">
            <v>40604</v>
          </cell>
          <cell r="E564">
            <v>6.75</v>
          </cell>
          <cell r="F564" t="str">
            <v>GEL</v>
          </cell>
          <cell r="G564">
            <v>3.9</v>
          </cell>
          <cell r="H564" t="str">
            <v>USD</v>
          </cell>
        </row>
        <row r="565">
          <cell r="B565">
            <v>40604</v>
          </cell>
          <cell r="C565">
            <v>40604</v>
          </cell>
          <cell r="E565">
            <v>6.75</v>
          </cell>
          <cell r="F565" t="str">
            <v>GEL</v>
          </cell>
          <cell r="G565">
            <v>3.9</v>
          </cell>
          <cell r="H565" t="str">
            <v>USD</v>
          </cell>
        </row>
        <row r="566">
          <cell r="B566">
            <v>40604</v>
          </cell>
          <cell r="C566">
            <v>40604</v>
          </cell>
          <cell r="E566">
            <v>3.38</v>
          </cell>
          <cell r="F566" t="str">
            <v>GEL</v>
          </cell>
          <cell r="G566">
            <v>1.95</v>
          </cell>
          <cell r="H566" t="str">
            <v>USD</v>
          </cell>
        </row>
        <row r="567">
          <cell r="B567">
            <v>40604</v>
          </cell>
          <cell r="C567">
            <v>40604</v>
          </cell>
          <cell r="E567">
            <v>6.75</v>
          </cell>
          <cell r="F567" t="str">
            <v>GEL</v>
          </cell>
          <cell r="G567">
            <v>3.9</v>
          </cell>
          <cell r="H567" t="str">
            <v>USD</v>
          </cell>
        </row>
        <row r="568">
          <cell r="B568">
            <v>40604</v>
          </cell>
          <cell r="C568">
            <v>40604</v>
          </cell>
          <cell r="E568">
            <v>3.38</v>
          </cell>
          <cell r="F568" t="str">
            <v>GEL</v>
          </cell>
          <cell r="G568">
            <v>1.95</v>
          </cell>
          <cell r="H568" t="str">
            <v>USD</v>
          </cell>
        </row>
        <row r="569">
          <cell r="B569">
            <v>40604</v>
          </cell>
          <cell r="C569">
            <v>40604</v>
          </cell>
          <cell r="E569">
            <v>6.75</v>
          </cell>
          <cell r="F569" t="str">
            <v>GEL</v>
          </cell>
          <cell r="G569">
            <v>3.9</v>
          </cell>
          <cell r="H569" t="str">
            <v>USD</v>
          </cell>
        </row>
        <row r="570">
          <cell r="B570">
            <v>40604</v>
          </cell>
          <cell r="C570">
            <v>40604</v>
          </cell>
          <cell r="E570">
            <v>3.38</v>
          </cell>
          <cell r="F570" t="str">
            <v>GEL</v>
          </cell>
          <cell r="G570">
            <v>1.95</v>
          </cell>
          <cell r="H570" t="str">
            <v>USD</v>
          </cell>
        </row>
        <row r="571">
          <cell r="B571">
            <v>40604</v>
          </cell>
          <cell r="C571">
            <v>40604</v>
          </cell>
          <cell r="E571">
            <v>13.51</v>
          </cell>
          <cell r="F571" t="str">
            <v>GEL</v>
          </cell>
          <cell r="G571">
            <v>7.8</v>
          </cell>
          <cell r="H571" t="str">
            <v>USD</v>
          </cell>
        </row>
        <row r="572">
          <cell r="B572">
            <v>40604</v>
          </cell>
          <cell r="C572">
            <v>40604</v>
          </cell>
          <cell r="E572">
            <v>20.260000000000002</v>
          </cell>
          <cell r="F572" t="str">
            <v>GEL</v>
          </cell>
          <cell r="G572">
            <v>11.700000000000001</v>
          </cell>
          <cell r="H572" t="str">
            <v>USD</v>
          </cell>
        </row>
        <row r="573">
          <cell r="B573">
            <v>40604</v>
          </cell>
          <cell r="C573">
            <v>40604</v>
          </cell>
          <cell r="E573">
            <v>180000</v>
          </cell>
          <cell r="F573" t="str">
            <v>USD</v>
          </cell>
          <cell r="G573">
            <v>316224</v>
          </cell>
          <cell r="H573" t="str">
            <v>GEL</v>
          </cell>
        </row>
        <row r="574">
          <cell r="B574">
            <v>40604</v>
          </cell>
          <cell r="C574">
            <v>40604</v>
          </cell>
          <cell r="E574">
            <v>198000</v>
          </cell>
          <cell r="F574" t="str">
            <v>EUR</v>
          </cell>
          <cell r="G574">
            <v>273401.17</v>
          </cell>
          <cell r="H574" t="str">
            <v>USD</v>
          </cell>
        </row>
        <row r="575">
          <cell r="B575">
            <v>40604</v>
          </cell>
          <cell r="C575">
            <v>40604</v>
          </cell>
          <cell r="E575">
            <v>500000</v>
          </cell>
          <cell r="F575" t="str">
            <v>USD</v>
          </cell>
          <cell r="G575">
            <v>860000</v>
          </cell>
          <cell r="H575" t="str">
            <v>GEL</v>
          </cell>
        </row>
        <row r="576">
          <cell r="B576">
            <v>40604</v>
          </cell>
          <cell r="C576">
            <v>40604</v>
          </cell>
          <cell r="E576">
            <v>27.02</v>
          </cell>
          <cell r="F576" t="str">
            <v>GEL</v>
          </cell>
          <cell r="G576">
            <v>15.6</v>
          </cell>
          <cell r="H576" t="str">
            <v>USD</v>
          </cell>
        </row>
        <row r="577">
          <cell r="B577">
            <v>40604</v>
          </cell>
          <cell r="C577">
            <v>40604</v>
          </cell>
          <cell r="E577">
            <v>33.770000000000003</v>
          </cell>
          <cell r="F577" t="str">
            <v>GEL</v>
          </cell>
          <cell r="G577">
            <v>19.5</v>
          </cell>
          <cell r="H577" t="str">
            <v>USD</v>
          </cell>
        </row>
        <row r="578">
          <cell r="B578">
            <v>40604</v>
          </cell>
          <cell r="C578">
            <v>40604</v>
          </cell>
          <cell r="E578">
            <v>10.130000000000001</v>
          </cell>
          <cell r="F578" t="str">
            <v>GEL</v>
          </cell>
          <cell r="G578">
            <v>5.8500000000000005</v>
          </cell>
          <cell r="H578" t="str">
            <v>USD</v>
          </cell>
        </row>
        <row r="579">
          <cell r="B579">
            <v>40604</v>
          </cell>
          <cell r="C579">
            <v>40604</v>
          </cell>
          <cell r="E579">
            <v>6.75</v>
          </cell>
          <cell r="F579" t="str">
            <v>GEL</v>
          </cell>
          <cell r="G579">
            <v>3.9</v>
          </cell>
          <cell r="H579" t="str">
            <v>USD</v>
          </cell>
        </row>
        <row r="580">
          <cell r="B580">
            <v>40604</v>
          </cell>
          <cell r="C580">
            <v>40604</v>
          </cell>
          <cell r="E580">
            <v>6.75</v>
          </cell>
          <cell r="F580" t="str">
            <v>GEL</v>
          </cell>
          <cell r="G580">
            <v>3.9</v>
          </cell>
          <cell r="H580" t="str">
            <v>USD</v>
          </cell>
        </row>
        <row r="581">
          <cell r="B581">
            <v>40604</v>
          </cell>
          <cell r="C581">
            <v>40604</v>
          </cell>
          <cell r="E581">
            <v>16.21</v>
          </cell>
          <cell r="F581" t="str">
            <v>GEL</v>
          </cell>
          <cell r="G581">
            <v>9.36</v>
          </cell>
          <cell r="H581" t="str">
            <v>USD</v>
          </cell>
        </row>
        <row r="582">
          <cell r="B582">
            <v>40604</v>
          </cell>
          <cell r="C582">
            <v>40604</v>
          </cell>
          <cell r="E582">
            <v>6.75</v>
          </cell>
          <cell r="F582" t="str">
            <v>GEL</v>
          </cell>
          <cell r="G582">
            <v>3.9</v>
          </cell>
          <cell r="H582" t="str">
            <v>USD</v>
          </cell>
        </row>
        <row r="583">
          <cell r="B583">
            <v>40604</v>
          </cell>
          <cell r="C583">
            <v>40604</v>
          </cell>
          <cell r="E583">
            <v>3.38</v>
          </cell>
          <cell r="F583" t="str">
            <v>GEL</v>
          </cell>
          <cell r="G583">
            <v>1.95</v>
          </cell>
          <cell r="H583" t="str">
            <v>USD</v>
          </cell>
        </row>
        <row r="584">
          <cell r="B584">
            <v>40604</v>
          </cell>
          <cell r="C584">
            <v>40604</v>
          </cell>
          <cell r="E584">
            <v>40.520000000000003</v>
          </cell>
          <cell r="F584" t="str">
            <v>GEL</v>
          </cell>
          <cell r="G584">
            <v>23.400000000000002</v>
          </cell>
          <cell r="H584" t="str">
            <v>USD</v>
          </cell>
        </row>
        <row r="585">
          <cell r="B585">
            <v>40604</v>
          </cell>
          <cell r="C585">
            <v>40604</v>
          </cell>
          <cell r="E585">
            <v>6.75</v>
          </cell>
          <cell r="F585" t="str">
            <v>GEL</v>
          </cell>
          <cell r="G585">
            <v>3.9</v>
          </cell>
          <cell r="H585" t="str">
            <v>USD</v>
          </cell>
        </row>
        <row r="586">
          <cell r="B586">
            <v>40604</v>
          </cell>
          <cell r="C586">
            <v>40604</v>
          </cell>
          <cell r="E586">
            <v>6.75</v>
          </cell>
          <cell r="F586" t="str">
            <v>GEL</v>
          </cell>
          <cell r="G586">
            <v>3.9</v>
          </cell>
          <cell r="H586" t="str">
            <v>USD</v>
          </cell>
        </row>
        <row r="587">
          <cell r="B587">
            <v>40604</v>
          </cell>
          <cell r="C587">
            <v>40604</v>
          </cell>
          <cell r="E587">
            <v>13.51</v>
          </cell>
          <cell r="F587" t="str">
            <v>GEL</v>
          </cell>
          <cell r="G587">
            <v>7.8</v>
          </cell>
          <cell r="H587" t="str">
            <v>USD</v>
          </cell>
        </row>
        <row r="588">
          <cell r="B588">
            <v>40604</v>
          </cell>
          <cell r="C588">
            <v>40604</v>
          </cell>
          <cell r="E588">
            <v>20.260000000000002</v>
          </cell>
          <cell r="F588" t="str">
            <v>GEL</v>
          </cell>
          <cell r="G588">
            <v>11.700000000000001</v>
          </cell>
          <cell r="H588" t="str">
            <v>USD</v>
          </cell>
        </row>
        <row r="589">
          <cell r="B589">
            <v>40604</v>
          </cell>
          <cell r="C589">
            <v>40604</v>
          </cell>
          <cell r="E589">
            <v>135.07</v>
          </cell>
          <cell r="F589" t="str">
            <v>GEL</v>
          </cell>
          <cell r="G589">
            <v>78</v>
          </cell>
          <cell r="H589" t="str">
            <v>USD</v>
          </cell>
        </row>
        <row r="590">
          <cell r="B590">
            <v>40604</v>
          </cell>
          <cell r="C590">
            <v>40604</v>
          </cell>
          <cell r="E590">
            <v>74.290000000000006</v>
          </cell>
          <cell r="F590" t="str">
            <v>GEL</v>
          </cell>
          <cell r="G590">
            <v>42.9</v>
          </cell>
          <cell r="H590" t="str">
            <v>USD</v>
          </cell>
        </row>
        <row r="591">
          <cell r="B591">
            <v>40604</v>
          </cell>
          <cell r="C591">
            <v>40604</v>
          </cell>
          <cell r="E591">
            <v>3.0300000000000002</v>
          </cell>
          <cell r="F591" t="str">
            <v>GEL</v>
          </cell>
          <cell r="G591">
            <v>1.75</v>
          </cell>
          <cell r="H591" t="str">
            <v>USD</v>
          </cell>
        </row>
        <row r="592">
          <cell r="B592">
            <v>40604</v>
          </cell>
          <cell r="C592">
            <v>40604</v>
          </cell>
          <cell r="E592">
            <v>41927.72</v>
          </cell>
          <cell r="F592" t="str">
            <v>GEL</v>
          </cell>
          <cell r="G592">
            <v>24637.09</v>
          </cell>
          <cell r="H592" t="str">
            <v>USD</v>
          </cell>
        </row>
        <row r="593">
          <cell r="B593">
            <v>40604</v>
          </cell>
          <cell r="C593">
            <v>40604</v>
          </cell>
          <cell r="E593">
            <v>1486.8700000000001</v>
          </cell>
          <cell r="F593" t="str">
            <v>GEL</v>
          </cell>
          <cell r="G593">
            <v>643.35</v>
          </cell>
          <cell r="H593" t="str">
            <v>EUR</v>
          </cell>
        </row>
        <row r="594">
          <cell r="B594">
            <v>40604</v>
          </cell>
          <cell r="C594">
            <v>40604</v>
          </cell>
          <cell r="E594">
            <v>117.45</v>
          </cell>
          <cell r="F594" t="str">
            <v>GEL</v>
          </cell>
          <cell r="G594">
            <v>67.83</v>
          </cell>
          <cell r="H594" t="str">
            <v>USD</v>
          </cell>
        </row>
        <row r="595">
          <cell r="B595">
            <v>40604</v>
          </cell>
          <cell r="C595">
            <v>40604</v>
          </cell>
          <cell r="E595">
            <v>81.61</v>
          </cell>
          <cell r="F595" t="str">
            <v>GEL</v>
          </cell>
          <cell r="G595">
            <v>47.13</v>
          </cell>
          <cell r="H595" t="str">
            <v>USD</v>
          </cell>
        </row>
        <row r="596">
          <cell r="B596">
            <v>40604</v>
          </cell>
          <cell r="C596">
            <v>40604</v>
          </cell>
          <cell r="E596">
            <v>51.550000000000004</v>
          </cell>
          <cell r="F596" t="str">
            <v>GEL</v>
          </cell>
          <cell r="G596">
            <v>29.77</v>
          </cell>
          <cell r="H596" t="str">
            <v>USD</v>
          </cell>
        </row>
        <row r="597">
          <cell r="B597">
            <v>40604</v>
          </cell>
          <cell r="C597">
            <v>40604</v>
          </cell>
          <cell r="E597">
            <v>636.93000000000006</v>
          </cell>
          <cell r="F597" t="str">
            <v>GEL</v>
          </cell>
          <cell r="G597">
            <v>367.83</v>
          </cell>
          <cell r="H597" t="str">
            <v>USD</v>
          </cell>
        </row>
        <row r="598">
          <cell r="B598">
            <v>40604</v>
          </cell>
          <cell r="C598">
            <v>40604</v>
          </cell>
          <cell r="E598">
            <v>194.67000000000002</v>
          </cell>
          <cell r="F598" t="str">
            <v>GEL</v>
          </cell>
          <cell r="G598">
            <v>112.42</v>
          </cell>
          <cell r="H598" t="str">
            <v>USD</v>
          </cell>
        </row>
        <row r="599">
          <cell r="B599">
            <v>40604</v>
          </cell>
          <cell r="C599">
            <v>40604</v>
          </cell>
          <cell r="E599">
            <v>408.2</v>
          </cell>
          <cell r="F599" t="str">
            <v>EUR</v>
          </cell>
          <cell r="G599">
            <v>978.5</v>
          </cell>
          <cell r="H599" t="str">
            <v>GEL</v>
          </cell>
        </row>
        <row r="600">
          <cell r="B600">
            <v>40604</v>
          </cell>
          <cell r="C600">
            <v>40604</v>
          </cell>
          <cell r="E600">
            <v>17.82</v>
          </cell>
          <cell r="F600" t="str">
            <v>GEL</v>
          </cell>
          <cell r="G600">
            <v>10.290000000000001</v>
          </cell>
          <cell r="H600" t="str">
            <v>USD</v>
          </cell>
        </row>
        <row r="601">
          <cell r="B601">
            <v>40604</v>
          </cell>
          <cell r="C601">
            <v>40604</v>
          </cell>
          <cell r="E601">
            <v>120057</v>
          </cell>
          <cell r="F601" t="str">
            <v>ILS</v>
          </cell>
          <cell r="G601">
            <v>57507.3</v>
          </cell>
          <cell r="H601" t="str">
            <v>GEL</v>
          </cell>
        </row>
        <row r="602">
          <cell r="B602">
            <v>40604</v>
          </cell>
          <cell r="C602">
            <v>40604</v>
          </cell>
          <cell r="E602">
            <v>57040</v>
          </cell>
          <cell r="F602" t="str">
            <v>USD</v>
          </cell>
          <cell r="G602">
            <v>98770.46</v>
          </cell>
          <cell r="H602" t="str">
            <v>GEL</v>
          </cell>
        </row>
        <row r="603">
          <cell r="B603">
            <v>40604</v>
          </cell>
          <cell r="C603">
            <v>40604</v>
          </cell>
          <cell r="E603">
            <v>1000</v>
          </cell>
          <cell r="F603" t="str">
            <v>USD</v>
          </cell>
          <cell r="G603">
            <v>1731.6000000000001</v>
          </cell>
          <cell r="H603" t="str">
            <v>GEL</v>
          </cell>
        </row>
        <row r="604">
          <cell r="B604">
            <v>40604</v>
          </cell>
          <cell r="C604">
            <v>40604</v>
          </cell>
          <cell r="E604">
            <v>13997.04</v>
          </cell>
          <cell r="F604" t="str">
            <v>EUR</v>
          </cell>
          <cell r="G604">
            <v>19371.900000000001</v>
          </cell>
          <cell r="H604" t="str">
            <v>USD</v>
          </cell>
        </row>
        <row r="605">
          <cell r="B605">
            <v>40604</v>
          </cell>
          <cell r="C605">
            <v>40604</v>
          </cell>
          <cell r="E605">
            <v>1228.52</v>
          </cell>
          <cell r="F605" t="str">
            <v>EUR</v>
          </cell>
          <cell r="G605">
            <v>2944.89</v>
          </cell>
          <cell r="H605" t="str">
            <v>GEL</v>
          </cell>
        </row>
        <row r="606">
          <cell r="B606">
            <v>40604</v>
          </cell>
          <cell r="C606">
            <v>40604</v>
          </cell>
          <cell r="E606">
            <v>457.78000000000003</v>
          </cell>
          <cell r="F606" t="str">
            <v>EUR</v>
          </cell>
          <cell r="G606">
            <v>1097.3399999999999</v>
          </cell>
          <cell r="H606" t="str">
            <v>GEL</v>
          </cell>
        </row>
        <row r="607">
          <cell r="B607">
            <v>40604</v>
          </cell>
          <cell r="C607">
            <v>40604</v>
          </cell>
          <cell r="E607">
            <v>4093.2200000000003</v>
          </cell>
          <cell r="F607" t="str">
            <v>USD</v>
          </cell>
          <cell r="G607">
            <v>7087.82</v>
          </cell>
          <cell r="H607" t="str">
            <v>GEL</v>
          </cell>
        </row>
        <row r="608">
          <cell r="B608">
            <v>40604</v>
          </cell>
          <cell r="C608">
            <v>40604</v>
          </cell>
          <cell r="E608">
            <v>27776.71</v>
          </cell>
          <cell r="F608" t="str">
            <v>ILS</v>
          </cell>
          <cell r="G608">
            <v>13193.94</v>
          </cell>
          <cell r="H608" t="str">
            <v>GEL</v>
          </cell>
        </row>
        <row r="609">
          <cell r="B609">
            <v>40604</v>
          </cell>
          <cell r="C609">
            <v>40604</v>
          </cell>
          <cell r="E609">
            <v>1435139</v>
          </cell>
          <cell r="F609" t="str">
            <v>HUF</v>
          </cell>
          <cell r="G609">
            <v>12629.220000000001</v>
          </cell>
          <cell r="H609" t="str">
            <v>GEL</v>
          </cell>
        </row>
        <row r="610">
          <cell r="B610">
            <v>40604</v>
          </cell>
          <cell r="C610">
            <v>40604</v>
          </cell>
          <cell r="E610">
            <v>452.27</v>
          </cell>
          <cell r="F610" t="str">
            <v>GEL</v>
          </cell>
          <cell r="G610">
            <v>793450</v>
          </cell>
          <cell r="H610" t="str">
            <v>BYR</v>
          </cell>
        </row>
        <row r="611">
          <cell r="B611">
            <v>40604</v>
          </cell>
          <cell r="C611">
            <v>40604</v>
          </cell>
          <cell r="E611">
            <v>1214.95</v>
          </cell>
          <cell r="F611" t="str">
            <v>GEL</v>
          </cell>
          <cell r="G611">
            <v>258500</v>
          </cell>
          <cell r="H611" t="str">
            <v>AMD</v>
          </cell>
        </row>
        <row r="612">
          <cell r="B612">
            <v>40604</v>
          </cell>
          <cell r="C612">
            <v>40604</v>
          </cell>
          <cell r="E612">
            <v>400000</v>
          </cell>
          <cell r="F612" t="str">
            <v>RUR</v>
          </cell>
          <cell r="G612">
            <v>14046.51</v>
          </cell>
          <cell r="H612" t="str">
            <v>USD</v>
          </cell>
        </row>
        <row r="613">
          <cell r="B613">
            <v>40604</v>
          </cell>
          <cell r="C613">
            <v>40604</v>
          </cell>
          <cell r="E613">
            <v>326162.8</v>
          </cell>
          <cell r="F613" t="str">
            <v>USD</v>
          </cell>
          <cell r="G613">
            <v>200000</v>
          </cell>
          <cell r="H613" t="str">
            <v>GBP</v>
          </cell>
        </row>
        <row r="614">
          <cell r="B614">
            <v>40604</v>
          </cell>
          <cell r="C614">
            <v>40604</v>
          </cell>
          <cell r="E614">
            <v>1041000</v>
          </cell>
          <cell r="F614" t="str">
            <v>EUR</v>
          </cell>
          <cell r="G614">
            <v>1437427.37</v>
          </cell>
          <cell r="H614" t="str">
            <v>USD</v>
          </cell>
        </row>
        <row r="615">
          <cell r="B615">
            <v>40604</v>
          </cell>
          <cell r="C615">
            <v>40604</v>
          </cell>
          <cell r="E615">
            <v>1000000</v>
          </cell>
          <cell r="F615" t="str">
            <v>USD</v>
          </cell>
          <cell r="G615">
            <v>1720000</v>
          </cell>
          <cell r="H615" t="str">
            <v>GEL</v>
          </cell>
        </row>
        <row r="616">
          <cell r="B616">
            <v>40604</v>
          </cell>
          <cell r="C616">
            <v>40604</v>
          </cell>
          <cell r="E616">
            <v>138.47</v>
          </cell>
          <cell r="F616" t="str">
            <v>USD</v>
          </cell>
          <cell r="G616">
            <v>239.77</v>
          </cell>
          <cell r="H616" t="str">
            <v>GEL</v>
          </cell>
        </row>
        <row r="617">
          <cell r="B617">
            <v>40604</v>
          </cell>
          <cell r="C617">
            <v>40604</v>
          </cell>
          <cell r="E617">
            <v>32.090000000000003</v>
          </cell>
          <cell r="F617" t="str">
            <v>EUR</v>
          </cell>
          <cell r="G617">
            <v>76.92</v>
          </cell>
          <cell r="H617" t="str">
            <v>GEL</v>
          </cell>
        </row>
        <row r="618">
          <cell r="B618">
            <v>40604</v>
          </cell>
          <cell r="C618">
            <v>40604</v>
          </cell>
          <cell r="E618">
            <v>19.25</v>
          </cell>
          <cell r="F618" t="str">
            <v>USD</v>
          </cell>
          <cell r="G618">
            <v>33.33</v>
          </cell>
          <cell r="H618" t="str">
            <v>GEL</v>
          </cell>
        </row>
        <row r="619">
          <cell r="B619">
            <v>40604</v>
          </cell>
          <cell r="C619">
            <v>40604</v>
          </cell>
          <cell r="E619">
            <v>146.65</v>
          </cell>
          <cell r="F619" t="str">
            <v>USD</v>
          </cell>
          <cell r="G619">
            <v>253.93</v>
          </cell>
          <cell r="H619" t="str">
            <v>GEL</v>
          </cell>
        </row>
        <row r="620">
          <cell r="B620">
            <v>40604</v>
          </cell>
          <cell r="C620">
            <v>40604</v>
          </cell>
          <cell r="E620">
            <v>710.16</v>
          </cell>
          <cell r="F620" t="str">
            <v>USD</v>
          </cell>
          <cell r="G620">
            <v>1229.71</v>
          </cell>
          <cell r="H620" t="str">
            <v>GEL</v>
          </cell>
        </row>
        <row r="621">
          <cell r="B621">
            <v>40604</v>
          </cell>
          <cell r="C621">
            <v>40604</v>
          </cell>
          <cell r="E621">
            <v>484.73</v>
          </cell>
          <cell r="F621" t="str">
            <v>USD</v>
          </cell>
          <cell r="G621">
            <v>839.36</v>
          </cell>
          <cell r="H621" t="str">
            <v>GEL</v>
          </cell>
        </row>
        <row r="622">
          <cell r="B622">
            <v>40604</v>
          </cell>
          <cell r="C622">
            <v>40604</v>
          </cell>
          <cell r="E622">
            <v>7.8</v>
          </cell>
          <cell r="F622" t="str">
            <v>GEL</v>
          </cell>
          <cell r="G622">
            <v>4.5</v>
          </cell>
          <cell r="H622" t="str">
            <v>USD</v>
          </cell>
        </row>
        <row r="623">
          <cell r="B623">
            <v>40604</v>
          </cell>
          <cell r="C623">
            <v>40604</v>
          </cell>
          <cell r="E623">
            <v>610.49</v>
          </cell>
          <cell r="F623" t="str">
            <v>USD</v>
          </cell>
          <cell r="G623">
            <v>1057.1200000000001</v>
          </cell>
          <cell r="H623" t="str">
            <v>GEL</v>
          </cell>
        </row>
        <row r="624">
          <cell r="B624">
            <v>40604</v>
          </cell>
          <cell r="C624">
            <v>40604</v>
          </cell>
          <cell r="E624">
            <v>853.19</v>
          </cell>
          <cell r="F624" t="str">
            <v>GEL</v>
          </cell>
          <cell r="G624">
            <v>492.72</v>
          </cell>
          <cell r="H624" t="str">
            <v>USD</v>
          </cell>
        </row>
        <row r="625">
          <cell r="B625">
            <v>40604</v>
          </cell>
          <cell r="C625">
            <v>40604</v>
          </cell>
          <cell r="E625">
            <v>673.99</v>
          </cell>
          <cell r="F625" t="str">
            <v>USD</v>
          </cell>
          <cell r="G625">
            <v>1167.08</v>
          </cell>
          <cell r="H625" t="str">
            <v>GEL</v>
          </cell>
        </row>
        <row r="626">
          <cell r="B626">
            <v>40604</v>
          </cell>
          <cell r="C626">
            <v>40609</v>
          </cell>
          <cell r="E626">
            <v>50000</v>
          </cell>
          <cell r="F626" t="str">
            <v>EUR</v>
          </cell>
          <cell r="G626">
            <v>69400</v>
          </cell>
          <cell r="H626" t="str">
            <v>USD</v>
          </cell>
        </row>
        <row r="627">
          <cell r="B627">
            <v>40604</v>
          </cell>
          <cell r="C627">
            <v>40609</v>
          </cell>
          <cell r="E627">
            <v>50000</v>
          </cell>
          <cell r="F627" t="str">
            <v>EUR</v>
          </cell>
          <cell r="G627">
            <v>69450</v>
          </cell>
          <cell r="H627" t="str">
            <v>USD</v>
          </cell>
        </row>
        <row r="628">
          <cell r="B628">
            <v>40604</v>
          </cell>
          <cell r="C628">
            <v>40604</v>
          </cell>
          <cell r="E628">
            <v>12.82</v>
          </cell>
          <cell r="F628" t="str">
            <v>GEL</v>
          </cell>
          <cell r="G628">
            <v>7.41</v>
          </cell>
          <cell r="H628" t="str">
            <v>USD</v>
          </cell>
        </row>
        <row r="629">
          <cell r="B629">
            <v>40604</v>
          </cell>
          <cell r="C629">
            <v>40604</v>
          </cell>
          <cell r="E629">
            <v>1.73</v>
          </cell>
          <cell r="F629" t="str">
            <v>GEL</v>
          </cell>
          <cell r="G629">
            <v>1</v>
          </cell>
          <cell r="H629" t="str">
            <v>USD</v>
          </cell>
        </row>
        <row r="630">
          <cell r="B630">
            <v>40604</v>
          </cell>
          <cell r="C630">
            <v>40604</v>
          </cell>
          <cell r="E630">
            <v>4.33</v>
          </cell>
          <cell r="F630" t="str">
            <v>GEL</v>
          </cell>
          <cell r="G630">
            <v>2.5</v>
          </cell>
          <cell r="H630" t="str">
            <v>USD</v>
          </cell>
        </row>
        <row r="631">
          <cell r="B631">
            <v>40604</v>
          </cell>
          <cell r="C631">
            <v>40604</v>
          </cell>
          <cell r="E631">
            <v>8.66</v>
          </cell>
          <cell r="F631" t="str">
            <v>GEL</v>
          </cell>
          <cell r="G631">
            <v>5</v>
          </cell>
          <cell r="H631" t="str">
            <v>USD</v>
          </cell>
        </row>
        <row r="632">
          <cell r="B632">
            <v>40604</v>
          </cell>
          <cell r="C632">
            <v>40604</v>
          </cell>
          <cell r="E632">
            <v>6.0600000000000005</v>
          </cell>
          <cell r="F632" t="str">
            <v>GEL</v>
          </cell>
          <cell r="G632">
            <v>3.5</v>
          </cell>
          <cell r="H632" t="str">
            <v>USD</v>
          </cell>
        </row>
        <row r="633">
          <cell r="B633">
            <v>40604</v>
          </cell>
          <cell r="C633">
            <v>40604</v>
          </cell>
          <cell r="E633">
            <v>6.93</v>
          </cell>
          <cell r="F633" t="str">
            <v>GEL</v>
          </cell>
          <cell r="G633">
            <v>4</v>
          </cell>
          <cell r="H633" t="str">
            <v>USD</v>
          </cell>
        </row>
        <row r="634">
          <cell r="B634">
            <v>40604</v>
          </cell>
          <cell r="C634">
            <v>40604</v>
          </cell>
          <cell r="E634">
            <v>308.5</v>
          </cell>
          <cell r="F634" t="str">
            <v>GEL</v>
          </cell>
          <cell r="G634">
            <v>181.38</v>
          </cell>
          <cell r="H634" t="str">
            <v>USD</v>
          </cell>
        </row>
        <row r="635">
          <cell r="B635">
            <v>40604</v>
          </cell>
          <cell r="C635">
            <v>40604</v>
          </cell>
          <cell r="E635">
            <v>3590</v>
          </cell>
          <cell r="F635" t="str">
            <v>USD</v>
          </cell>
          <cell r="G635">
            <v>6294.08</v>
          </cell>
          <cell r="H635" t="str">
            <v>GEL</v>
          </cell>
        </row>
        <row r="636">
          <cell r="B636">
            <v>40604</v>
          </cell>
          <cell r="C636">
            <v>40604</v>
          </cell>
          <cell r="E636">
            <v>6.75</v>
          </cell>
          <cell r="F636" t="str">
            <v>GEL</v>
          </cell>
          <cell r="G636">
            <v>3.9</v>
          </cell>
          <cell r="H636" t="str">
            <v>USD</v>
          </cell>
        </row>
        <row r="637">
          <cell r="B637">
            <v>40604</v>
          </cell>
          <cell r="C637">
            <v>40604</v>
          </cell>
          <cell r="E637">
            <v>33.770000000000003</v>
          </cell>
          <cell r="F637" t="str">
            <v>GEL</v>
          </cell>
          <cell r="G637">
            <v>19.5</v>
          </cell>
          <cell r="H637" t="str">
            <v>USD</v>
          </cell>
        </row>
        <row r="638">
          <cell r="B638">
            <v>40604</v>
          </cell>
          <cell r="C638">
            <v>40604</v>
          </cell>
          <cell r="E638">
            <v>6.75</v>
          </cell>
          <cell r="F638" t="str">
            <v>GEL</v>
          </cell>
          <cell r="G638">
            <v>3.9</v>
          </cell>
          <cell r="H638" t="str">
            <v>USD</v>
          </cell>
        </row>
        <row r="639">
          <cell r="B639">
            <v>40604</v>
          </cell>
          <cell r="C639">
            <v>40604</v>
          </cell>
          <cell r="E639">
            <v>43.89</v>
          </cell>
          <cell r="F639" t="str">
            <v>GEL</v>
          </cell>
          <cell r="G639">
            <v>25.35</v>
          </cell>
          <cell r="H639" t="str">
            <v>USD</v>
          </cell>
        </row>
        <row r="640">
          <cell r="B640">
            <v>40604</v>
          </cell>
          <cell r="C640">
            <v>40604</v>
          </cell>
          <cell r="E640">
            <v>2.77</v>
          </cell>
          <cell r="F640" t="str">
            <v>GEL</v>
          </cell>
          <cell r="G640">
            <v>1.6</v>
          </cell>
          <cell r="H640" t="str">
            <v>USD</v>
          </cell>
        </row>
        <row r="641">
          <cell r="B641">
            <v>40604</v>
          </cell>
          <cell r="C641">
            <v>40604</v>
          </cell>
          <cell r="E641">
            <v>1.73</v>
          </cell>
          <cell r="F641" t="str">
            <v>GEL</v>
          </cell>
          <cell r="G641">
            <v>1</v>
          </cell>
          <cell r="H641" t="str">
            <v>USD</v>
          </cell>
        </row>
        <row r="642">
          <cell r="B642">
            <v>40604</v>
          </cell>
          <cell r="C642">
            <v>40604</v>
          </cell>
          <cell r="E642">
            <v>0.69000000000000006</v>
          </cell>
          <cell r="F642" t="str">
            <v>GEL</v>
          </cell>
          <cell r="G642">
            <v>0.4</v>
          </cell>
          <cell r="H642" t="str">
            <v>USD</v>
          </cell>
        </row>
        <row r="643">
          <cell r="B643">
            <v>40604</v>
          </cell>
          <cell r="C643">
            <v>40604</v>
          </cell>
          <cell r="E643">
            <v>4.16</v>
          </cell>
          <cell r="F643" t="str">
            <v>GEL</v>
          </cell>
          <cell r="G643">
            <v>2.4</v>
          </cell>
          <cell r="H643" t="str">
            <v>USD</v>
          </cell>
        </row>
        <row r="644">
          <cell r="B644">
            <v>40604</v>
          </cell>
          <cell r="C644">
            <v>40604</v>
          </cell>
          <cell r="E644">
            <v>11.08</v>
          </cell>
          <cell r="F644" t="str">
            <v>GEL</v>
          </cell>
          <cell r="G644">
            <v>6.4</v>
          </cell>
          <cell r="H644" t="str">
            <v>USD</v>
          </cell>
        </row>
        <row r="645">
          <cell r="B645">
            <v>40604</v>
          </cell>
          <cell r="C645">
            <v>40604</v>
          </cell>
          <cell r="E645">
            <v>1.04</v>
          </cell>
          <cell r="F645" t="str">
            <v>GEL</v>
          </cell>
          <cell r="G645">
            <v>0.6</v>
          </cell>
          <cell r="H645" t="str">
            <v>USD</v>
          </cell>
        </row>
        <row r="646">
          <cell r="B646">
            <v>40604</v>
          </cell>
          <cell r="C646">
            <v>40604</v>
          </cell>
          <cell r="E646">
            <v>3.43</v>
          </cell>
          <cell r="F646" t="str">
            <v>GEL</v>
          </cell>
          <cell r="G646">
            <v>1.98</v>
          </cell>
          <cell r="H646" t="str">
            <v>USD</v>
          </cell>
        </row>
        <row r="647">
          <cell r="B647">
            <v>40604</v>
          </cell>
          <cell r="C647">
            <v>40604</v>
          </cell>
          <cell r="E647">
            <v>2.08</v>
          </cell>
          <cell r="F647" t="str">
            <v>GEL</v>
          </cell>
          <cell r="G647">
            <v>1.2</v>
          </cell>
          <cell r="H647" t="str">
            <v>USD</v>
          </cell>
        </row>
        <row r="648">
          <cell r="B648">
            <v>40604</v>
          </cell>
          <cell r="C648">
            <v>40604</v>
          </cell>
          <cell r="E648">
            <v>1</v>
          </cell>
          <cell r="F648" t="str">
            <v>GEL</v>
          </cell>
          <cell r="G648">
            <v>0.57999999999999996</v>
          </cell>
          <cell r="H648" t="str">
            <v>USD</v>
          </cell>
        </row>
        <row r="649">
          <cell r="B649">
            <v>40604</v>
          </cell>
          <cell r="C649">
            <v>40604</v>
          </cell>
          <cell r="E649">
            <v>1</v>
          </cell>
          <cell r="F649" t="str">
            <v>GEL</v>
          </cell>
          <cell r="G649">
            <v>0.57999999999999996</v>
          </cell>
          <cell r="H649" t="str">
            <v>USD</v>
          </cell>
        </row>
        <row r="650">
          <cell r="B650">
            <v>40604</v>
          </cell>
          <cell r="C650">
            <v>40604</v>
          </cell>
          <cell r="E650">
            <v>13.85</v>
          </cell>
          <cell r="F650" t="str">
            <v>GEL</v>
          </cell>
          <cell r="G650">
            <v>8</v>
          </cell>
          <cell r="H650" t="str">
            <v>USD</v>
          </cell>
        </row>
        <row r="651">
          <cell r="B651">
            <v>40604</v>
          </cell>
          <cell r="C651">
            <v>40604</v>
          </cell>
          <cell r="E651">
            <v>2.4300000000000002</v>
          </cell>
          <cell r="F651" t="str">
            <v>GEL</v>
          </cell>
          <cell r="G651">
            <v>1.4000000000000001</v>
          </cell>
          <cell r="H651" t="str">
            <v>USD</v>
          </cell>
        </row>
        <row r="652">
          <cell r="B652">
            <v>40604</v>
          </cell>
          <cell r="C652">
            <v>40604</v>
          </cell>
          <cell r="E652">
            <v>1.3900000000000001</v>
          </cell>
          <cell r="F652" t="str">
            <v>GEL</v>
          </cell>
          <cell r="G652">
            <v>0.8</v>
          </cell>
          <cell r="H652" t="str">
            <v>USD</v>
          </cell>
        </row>
        <row r="653">
          <cell r="B653">
            <v>40604</v>
          </cell>
          <cell r="C653">
            <v>40604</v>
          </cell>
          <cell r="E653">
            <v>0.35000000000000003</v>
          </cell>
          <cell r="F653" t="str">
            <v>GEL</v>
          </cell>
          <cell r="G653">
            <v>0.2</v>
          </cell>
          <cell r="H653" t="str">
            <v>USD</v>
          </cell>
        </row>
        <row r="654">
          <cell r="B654">
            <v>40604</v>
          </cell>
          <cell r="C654">
            <v>40604</v>
          </cell>
          <cell r="E654">
            <v>0.21</v>
          </cell>
          <cell r="F654" t="str">
            <v>GEL</v>
          </cell>
          <cell r="G654">
            <v>0.12</v>
          </cell>
          <cell r="H654" t="str">
            <v>USD</v>
          </cell>
        </row>
        <row r="655">
          <cell r="B655">
            <v>40604</v>
          </cell>
          <cell r="C655">
            <v>40604</v>
          </cell>
          <cell r="E655">
            <v>0.35000000000000003</v>
          </cell>
          <cell r="F655" t="str">
            <v>GEL</v>
          </cell>
          <cell r="G655">
            <v>0.2</v>
          </cell>
          <cell r="H655" t="str">
            <v>USD</v>
          </cell>
        </row>
        <row r="656">
          <cell r="B656">
            <v>40604</v>
          </cell>
          <cell r="C656">
            <v>40604</v>
          </cell>
          <cell r="E656">
            <v>3.13</v>
          </cell>
          <cell r="F656" t="str">
            <v>GEL</v>
          </cell>
          <cell r="G656">
            <v>1.8</v>
          </cell>
          <cell r="H656" t="str">
            <v>USD</v>
          </cell>
        </row>
        <row r="657">
          <cell r="B657">
            <v>40604</v>
          </cell>
          <cell r="C657">
            <v>40604</v>
          </cell>
          <cell r="E657">
            <v>1</v>
          </cell>
          <cell r="F657" t="str">
            <v>GEL</v>
          </cell>
          <cell r="G657">
            <v>0.57999999999999996</v>
          </cell>
          <cell r="H657" t="str">
            <v>USD</v>
          </cell>
        </row>
        <row r="658">
          <cell r="B658">
            <v>40604</v>
          </cell>
          <cell r="C658">
            <v>40604</v>
          </cell>
          <cell r="E658">
            <v>4.08</v>
          </cell>
          <cell r="F658" t="str">
            <v>GEL</v>
          </cell>
          <cell r="G658">
            <v>2.36</v>
          </cell>
          <cell r="H658" t="str">
            <v>USD</v>
          </cell>
        </row>
        <row r="659">
          <cell r="B659">
            <v>40604</v>
          </cell>
          <cell r="C659">
            <v>40604</v>
          </cell>
          <cell r="E659">
            <v>0.35000000000000003</v>
          </cell>
          <cell r="F659" t="str">
            <v>GEL</v>
          </cell>
          <cell r="G659">
            <v>0.2</v>
          </cell>
          <cell r="H659" t="str">
            <v>USD</v>
          </cell>
        </row>
        <row r="660">
          <cell r="B660">
            <v>40604</v>
          </cell>
          <cell r="C660">
            <v>40604</v>
          </cell>
          <cell r="E660">
            <v>2.74</v>
          </cell>
          <cell r="F660" t="str">
            <v>GEL</v>
          </cell>
          <cell r="G660">
            <v>1.58</v>
          </cell>
          <cell r="H660" t="str">
            <v>USD</v>
          </cell>
        </row>
        <row r="661">
          <cell r="B661">
            <v>40604</v>
          </cell>
          <cell r="C661">
            <v>40604</v>
          </cell>
          <cell r="E661">
            <v>0.35000000000000003</v>
          </cell>
          <cell r="F661" t="str">
            <v>GEL</v>
          </cell>
          <cell r="G661">
            <v>0.2</v>
          </cell>
          <cell r="H661" t="str">
            <v>USD</v>
          </cell>
        </row>
        <row r="662">
          <cell r="B662">
            <v>40604</v>
          </cell>
          <cell r="C662">
            <v>40604</v>
          </cell>
          <cell r="E662">
            <v>0.35000000000000003</v>
          </cell>
          <cell r="F662" t="str">
            <v>GEL</v>
          </cell>
          <cell r="G662">
            <v>0.2</v>
          </cell>
          <cell r="H662" t="str">
            <v>USD</v>
          </cell>
        </row>
        <row r="663">
          <cell r="B663">
            <v>40604</v>
          </cell>
          <cell r="C663">
            <v>40604</v>
          </cell>
          <cell r="E663">
            <v>1.73</v>
          </cell>
          <cell r="F663" t="str">
            <v>GEL</v>
          </cell>
          <cell r="G663">
            <v>1</v>
          </cell>
          <cell r="H663" t="str">
            <v>USD</v>
          </cell>
        </row>
        <row r="664">
          <cell r="B664">
            <v>40604</v>
          </cell>
          <cell r="C664">
            <v>40604</v>
          </cell>
          <cell r="E664">
            <v>2.04</v>
          </cell>
          <cell r="F664" t="str">
            <v>GEL</v>
          </cell>
          <cell r="G664">
            <v>1.18</v>
          </cell>
          <cell r="H664" t="str">
            <v>USD</v>
          </cell>
        </row>
        <row r="665">
          <cell r="B665">
            <v>40604</v>
          </cell>
          <cell r="C665">
            <v>40604</v>
          </cell>
          <cell r="E665">
            <v>1.3900000000000001</v>
          </cell>
          <cell r="F665" t="str">
            <v>GEL</v>
          </cell>
          <cell r="G665">
            <v>0.8</v>
          </cell>
          <cell r="H665" t="str">
            <v>USD</v>
          </cell>
        </row>
        <row r="666">
          <cell r="B666">
            <v>40604</v>
          </cell>
          <cell r="C666">
            <v>40604</v>
          </cell>
          <cell r="E666">
            <v>0.69000000000000006</v>
          </cell>
          <cell r="F666" t="str">
            <v>GEL</v>
          </cell>
          <cell r="G666">
            <v>0.4</v>
          </cell>
          <cell r="H666" t="str">
            <v>USD</v>
          </cell>
        </row>
        <row r="667">
          <cell r="B667">
            <v>40604</v>
          </cell>
          <cell r="C667">
            <v>40604</v>
          </cell>
          <cell r="E667">
            <v>0.69000000000000006</v>
          </cell>
          <cell r="F667" t="str">
            <v>GEL</v>
          </cell>
          <cell r="G667">
            <v>0.4</v>
          </cell>
          <cell r="H667" t="str">
            <v>USD</v>
          </cell>
        </row>
        <row r="668">
          <cell r="B668">
            <v>40604</v>
          </cell>
          <cell r="C668">
            <v>40604</v>
          </cell>
          <cell r="E668">
            <v>3.81</v>
          </cell>
          <cell r="F668" t="str">
            <v>GEL</v>
          </cell>
          <cell r="G668">
            <v>2.2000000000000002</v>
          </cell>
          <cell r="H668" t="str">
            <v>USD</v>
          </cell>
        </row>
        <row r="669">
          <cell r="B669">
            <v>40604</v>
          </cell>
          <cell r="C669">
            <v>40604</v>
          </cell>
          <cell r="E669">
            <v>2.77</v>
          </cell>
          <cell r="F669" t="str">
            <v>GEL</v>
          </cell>
          <cell r="G669">
            <v>1.6</v>
          </cell>
          <cell r="H669" t="str">
            <v>USD</v>
          </cell>
        </row>
        <row r="670">
          <cell r="B670">
            <v>40604</v>
          </cell>
          <cell r="C670">
            <v>40604</v>
          </cell>
          <cell r="E670">
            <v>2.08</v>
          </cell>
          <cell r="F670" t="str">
            <v>GEL</v>
          </cell>
          <cell r="G670">
            <v>1.2</v>
          </cell>
          <cell r="H670" t="str">
            <v>USD</v>
          </cell>
        </row>
        <row r="671">
          <cell r="B671">
            <v>40604</v>
          </cell>
          <cell r="C671">
            <v>40604</v>
          </cell>
          <cell r="E671">
            <v>1.3900000000000001</v>
          </cell>
          <cell r="F671" t="str">
            <v>GEL</v>
          </cell>
          <cell r="G671">
            <v>0.8</v>
          </cell>
          <cell r="H671" t="str">
            <v>USD</v>
          </cell>
        </row>
        <row r="672">
          <cell r="B672">
            <v>40604</v>
          </cell>
          <cell r="C672">
            <v>40604</v>
          </cell>
          <cell r="E672">
            <v>2.21</v>
          </cell>
          <cell r="F672" t="str">
            <v>GEL</v>
          </cell>
          <cell r="G672">
            <v>1.28</v>
          </cell>
          <cell r="H672" t="str">
            <v>USD</v>
          </cell>
        </row>
        <row r="673">
          <cell r="B673">
            <v>40604</v>
          </cell>
          <cell r="C673">
            <v>40604</v>
          </cell>
          <cell r="E673">
            <v>1.73</v>
          </cell>
          <cell r="F673" t="str">
            <v>GEL</v>
          </cell>
          <cell r="G673">
            <v>1</v>
          </cell>
          <cell r="H673" t="str">
            <v>USD</v>
          </cell>
        </row>
        <row r="674">
          <cell r="B674">
            <v>40604</v>
          </cell>
          <cell r="C674">
            <v>40604</v>
          </cell>
          <cell r="E674">
            <v>0.21</v>
          </cell>
          <cell r="F674" t="str">
            <v>GEL</v>
          </cell>
          <cell r="G674">
            <v>0.12</v>
          </cell>
          <cell r="H674" t="str">
            <v>USD</v>
          </cell>
        </row>
        <row r="675">
          <cell r="B675">
            <v>40604</v>
          </cell>
          <cell r="C675">
            <v>40604</v>
          </cell>
          <cell r="E675">
            <v>0.21</v>
          </cell>
          <cell r="F675" t="str">
            <v>GEL</v>
          </cell>
          <cell r="G675">
            <v>0.12</v>
          </cell>
          <cell r="H675" t="str">
            <v>USD</v>
          </cell>
        </row>
        <row r="676">
          <cell r="B676">
            <v>40604</v>
          </cell>
          <cell r="C676">
            <v>40604</v>
          </cell>
          <cell r="E676">
            <v>1.3900000000000001</v>
          </cell>
          <cell r="F676" t="str">
            <v>GEL</v>
          </cell>
          <cell r="G676">
            <v>0.8</v>
          </cell>
          <cell r="H676" t="str">
            <v>USD</v>
          </cell>
        </row>
        <row r="677">
          <cell r="B677">
            <v>40604</v>
          </cell>
          <cell r="C677">
            <v>40604</v>
          </cell>
          <cell r="E677">
            <v>5.55</v>
          </cell>
          <cell r="F677" t="str">
            <v>GEL</v>
          </cell>
          <cell r="G677">
            <v>3.2</v>
          </cell>
          <cell r="H677" t="str">
            <v>USD</v>
          </cell>
        </row>
        <row r="678">
          <cell r="B678">
            <v>40604</v>
          </cell>
          <cell r="C678">
            <v>40604</v>
          </cell>
          <cell r="E678">
            <v>10.74</v>
          </cell>
          <cell r="F678" t="str">
            <v>GEL</v>
          </cell>
          <cell r="G678">
            <v>6.2</v>
          </cell>
          <cell r="H678" t="str">
            <v>USD</v>
          </cell>
        </row>
        <row r="679">
          <cell r="B679">
            <v>40604</v>
          </cell>
          <cell r="C679">
            <v>40604</v>
          </cell>
          <cell r="E679">
            <v>0.35000000000000003</v>
          </cell>
          <cell r="F679" t="str">
            <v>GEL</v>
          </cell>
          <cell r="G679">
            <v>0.2</v>
          </cell>
          <cell r="H679" t="str">
            <v>USD</v>
          </cell>
        </row>
        <row r="680">
          <cell r="B680">
            <v>40604</v>
          </cell>
          <cell r="C680">
            <v>40604</v>
          </cell>
          <cell r="E680">
            <v>10.4</v>
          </cell>
          <cell r="F680" t="str">
            <v>GEL</v>
          </cell>
          <cell r="G680">
            <v>6</v>
          </cell>
          <cell r="H680" t="str">
            <v>USD</v>
          </cell>
        </row>
        <row r="681">
          <cell r="B681">
            <v>40604</v>
          </cell>
          <cell r="C681">
            <v>40604</v>
          </cell>
          <cell r="E681">
            <v>1.73</v>
          </cell>
          <cell r="F681" t="str">
            <v>GEL</v>
          </cell>
          <cell r="G681">
            <v>1</v>
          </cell>
          <cell r="H681" t="str">
            <v>USD</v>
          </cell>
        </row>
        <row r="682">
          <cell r="B682">
            <v>40604</v>
          </cell>
          <cell r="C682">
            <v>40604</v>
          </cell>
          <cell r="E682">
            <v>7.11</v>
          </cell>
          <cell r="F682" t="str">
            <v>GEL</v>
          </cell>
          <cell r="G682">
            <v>4.0999999999999996</v>
          </cell>
          <cell r="H682" t="str">
            <v>USD</v>
          </cell>
        </row>
        <row r="683">
          <cell r="B683">
            <v>40604</v>
          </cell>
          <cell r="C683">
            <v>40604</v>
          </cell>
          <cell r="E683">
            <v>3.46</v>
          </cell>
          <cell r="F683" t="str">
            <v>GEL</v>
          </cell>
          <cell r="G683">
            <v>2</v>
          </cell>
          <cell r="H683" t="str">
            <v>USD</v>
          </cell>
        </row>
        <row r="684">
          <cell r="B684">
            <v>40604</v>
          </cell>
          <cell r="C684">
            <v>40604</v>
          </cell>
          <cell r="E684">
            <v>2.73</v>
          </cell>
          <cell r="F684" t="str">
            <v>GEL</v>
          </cell>
          <cell r="G684">
            <v>1.58</v>
          </cell>
          <cell r="H684" t="str">
            <v>USD</v>
          </cell>
        </row>
        <row r="685">
          <cell r="B685">
            <v>40604</v>
          </cell>
          <cell r="C685">
            <v>40604</v>
          </cell>
          <cell r="E685">
            <v>1</v>
          </cell>
          <cell r="F685" t="str">
            <v>GEL</v>
          </cell>
          <cell r="G685">
            <v>0.57999999999999996</v>
          </cell>
          <cell r="H685" t="str">
            <v>USD</v>
          </cell>
        </row>
        <row r="686">
          <cell r="B686">
            <v>40604</v>
          </cell>
          <cell r="C686">
            <v>40604</v>
          </cell>
          <cell r="E686">
            <v>1.3900000000000001</v>
          </cell>
          <cell r="F686" t="str">
            <v>GEL</v>
          </cell>
          <cell r="G686">
            <v>0.8</v>
          </cell>
          <cell r="H686" t="str">
            <v>USD</v>
          </cell>
        </row>
        <row r="687">
          <cell r="B687">
            <v>40604</v>
          </cell>
          <cell r="C687">
            <v>40604</v>
          </cell>
          <cell r="E687">
            <v>6.93</v>
          </cell>
          <cell r="F687" t="str">
            <v>GEL</v>
          </cell>
          <cell r="G687">
            <v>4</v>
          </cell>
          <cell r="H687" t="str">
            <v>USD</v>
          </cell>
        </row>
        <row r="688">
          <cell r="B688">
            <v>40604</v>
          </cell>
          <cell r="C688">
            <v>40604</v>
          </cell>
          <cell r="E688">
            <v>5.8500000000000005</v>
          </cell>
          <cell r="F688" t="str">
            <v>GEL</v>
          </cell>
          <cell r="G688">
            <v>3.38</v>
          </cell>
          <cell r="H688" t="str">
            <v>USD</v>
          </cell>
        </row>
        <row r="689">
          <cell r="B689">
            <v>40604</v>
          </cell>
          <cell r="C689">
            <v>40604</v>
          </cell>
          <cell r="E689">
            <v>1</v>
          </cell>
          <cell r="F689" t="str">
            <v>GEL</v>
          </cell>
          <cell r="G689">
            <v>0.57999999999999996</v>
          </cell>
          <cell r="H689" t="str">
            <v>USD</v>
          </cell>
        </row>
        <row r="690">
          <cell r="B690">
            <v>40604</v>
          </cell>
          <cell r="C690">
            <v>40604</v>
          </cell>
          <cell r="E690">
            <v>1</v>
          </cell>
          <cell r="F690" t="str">
            <v>GEL</v>
          </cell>
          <cell r="G690">
            <v>0.57999999999999996</v>
          </cell>
          <cell r="H690" t="str">
            <v>USD</v>
          </cell>
        </row>
        <row r="691">
          <cell r="B691">
            <v>40604</v>
          </cell>
          <cell r="C691">
            <v>40604</v>
          </cell>
          <cell r="E691">
            <v>3.46</v>
          </cell>
          <cell r="F691" t="str">
            <v>GEL</v>
          </cell>
          <cell r="G691">
            <v>2</v>
          </cell>
          <cell r="H691" t="str">
            <v>USD</v>
          </cell>
        </row>
        <row r="692">
          <cell r="B692">
            <v>40604</v>
          </cell>
          <cell r="C692">
            <v>40604</v>
          </cell>
          <cell r="E692">
            <v>4.5</v>
          </cell>
          <cell r="F692" t="str">
            <v>GEL</v>
          </cell>
          <cell r="G692">
            <v>2.6</v>
          </cell>
          <cell r="H692" t="str">
            <v>USD</v>
          </cell>
        </row>
        <row r="693">
          <cell r="B693">
            <v>40604</v>
          </cell>
          <cell r="C693">
            <v>40604</v>
          </cell>
          <cell r="E693">
            <v>0.21</v>
          </cell>
          <cell r="F693" t="str">
            <v>GEL</v>
          </cell>
          <cell r="G693">
            <v>0.12</v>
          </cell>
          <cell r="H693" t="str">
            <v>USD</v>
          </cell>
        </row>
        <row r="694">
          <cell r="B694">
            <v>40604</v>
          </cell>
          <cell r="C694">
            <v>40604</v>
          </cell>
          <cell r="E694">
            <v>1</v>
          </cell>
          <cell r="F694" t="str">
            <v>GEL</v>
          </cell>
          <cell r="G694">
            <v>0.57999999999999996</v>
          </cell>
          <cell r="H694" t="str">
            <v>USD</v>
          </cell>
        </row>
        <row r="695">
          <cell r="B695">
            <v>40604</v>
          </cell>
          <cell r="C695">
            <v>40604</v>
          </cell>
          <cell r="E695">
            <v>3.73</v>
          </cell>
          <cell r="F695" t="str">
            <v>GEL</v>
          </cell>
          <cell r="G695">
            <v>2.16</v>
          </cell>
          <cell r="H695" t="str">
            <v>USD</v>
          </cell>
        </row>
        <row r="696">
          <cell r="B696">
            <v>40604</v>
          </cell>
          <cell r="C696">
            <v>40604</v>
          </cell>
          <cell r="E696">
            <v>0.42</v>
          </cell>
          <cell r="F696" t="str">
            <v>GEL</v>
          </cell>
          <cell r="G696">
            <v>0.24</v>
          </cell>
          <cell r="H696" t="str">
            <v>USD</v>
          </cell>
        </row>
        <row r="697">
          <cell r="B697">
            <v>40604</v>
          </cell>
          <cell r="C697">
            <v>40604</v>
          </cell>
          <cell r="E697">
            <v>2.63</v>
          </cell>
          <cell r="F697" t="str">
            <v>GEL</v>
          </cell>
          <cell r="G697">
            <v>1.52</v>
          </cell>
          <cell r="H697" t="str">
            <v>USD</v>
          </cell>
        </row>
        <row r="698">
          <cell r="B698">
            <v>40604</v>
          </cell>
          <cell r="C698">
            <v>40604</v>
          </cell>
          <cell r="E698">
            <v>2.08</v>
          </cell>
          <cell r="F698" t="str">
            <v>GEL</v>
          </cell>
          <cell r="G698">
            <v>1.2</v>
          </cell>
          <cell r="H698" t="str">
            <v>USD</v>
          </cell>
        </row>
        <row r="699">
          <cell r="B699">
            <v>40604</v>
          </cell>
          <cell r="C699">
            <v>40604</v>
          </cell>
          <cell r="E699">
            <v>1.6300000000000001</v>
          </cell>
          <cell r="F699" t="str">
            <v>GEL</v>
          </cell>
          <cell r="G699">
            <v>0.94000000000000006</v>
          </cell>
          <cell r="H699" t="str">
            <v>USD</v>
          </cell>
        </row>
        <row r="700">
          <cell r="B700">
            <v>40604</v>
          </cell>
          <cell r="C700">
            <v>40604</v>
          </cell>
          <cell r="E700">
            <v>2.08</v>
          </cell>
          <cell r="F700" t="str">
            <v>GEL</v>
          </cell>
          <cell r="G700">
            <v>1.2</v>
          </cell>
          <cell r="H700" t="str">
            <v>USD</v>
          </cell>
        </row>
        <row r="701">
          <cell r="B701">
            <v>40604</v>
          </cell>
          <cell r="C701">
            <v>40604</v>
          </cell>
          <cell r="E701">
            <v>1.3900000000000001</v>
          </cell>
          <cell r="F701" t="str">
            <v>GEL</v>
          </cell>
          <cell r="G701">
            <v>0.8</v>
          </cell>
          <cell r="H701" t="str">
            <v>USD</v>
          </cell>
        </row>
        <row r="702">
          <cell r="B702">
            <v>40604</v>
          </cell>
          <cell r="C702">
            <v>40604</v>
          </cell>
          <cell r="E702">
            <v>2.77</v>
          </cell>
          <cell r="F702" t="str">
            <v>GEL</v>
          </cell>
          <cell r="G702">
            <v>1.6</v>
          </cell>
          <cell r="H702" t="str">
            <v>USD</v>
          </cell>
        </row>
        <row r="703">
          <cell r="B703">
            <v>40604</v>
          </cell>
          <cell r="C703">
            <v>40604</v>
          </cell>
          <cell r="E703">
            <v>0.69000000000000006</v>
          </cell>
          <cell r="F703" t="str">
            <v>GEL</v>
          </cell>
          <cell r="G703">
            <v>0.4</v>
          </cell>
          <cell r="H703" t="str">
            <v>USD</v>
          </cell>
        </row>
        <row r="704">
          <cell r="B704">
            <v>40604</v>
          </cell>
          <cell r="C704">
            <v>40604</v>
          </cell>
          <cell r="E704">
            <v>0.69000000000000006</v>
          </cell>
          <cell r="F704" t="str">
            <v>GEL</v>
          </cell>
          <cell r="G704">
            <v>0.4</v>
          </cell>
          <cell r="H704" t="str">
            <v>USD</v>
          </cell>
        </row>
        <row r="705">
          <cell r="B705">
            <v>40604</v>
          </cell>
          <cell r="C705">
            <v>40604</v>
          </cell>
          <cell r="E705">
            <v>0.35000000000000003</v>
          </cell>
          <cell r="F705" t="str">
            <v>GEL</v>
          </cell>
          <cell r="G705">
            <v>0.2</v>
          </cell>
          <cell r="H705" t="str">
            <v>USD</v>
          </cell>
        </row>
        <row r="706">
          <cell r="B706">
            <v>40604</v>
          </cell>
          <cell r="C706">
            <v>40604</v>
          </cell>
          <cell r="E706">
            <v>0.70000000000000007</v>
          </cell>
          <cell r="F706" t="str">
            <v>GEL</v>
          </cell>
          <cell r="G706">
            <v>0.4</v>
          </cell>
          <cell r="H706" t="str">
            <v>USD</v>
          </cell>
        </row>
        <row r="707">
          <cell r="B707">
            <v>40604</v>
          </cell>
          <cell r="C707">
            <v>40604</v>
          </cell>
          <cell r="E707">
            <v>0.21</v>
          </cell>
          <cell r="F707" t="str">
            <v>GEL</v>
          </cell>
          <cell r="G707">
            <v>0.12</v>
          </cell>
          <cell r="H707" t="str">
            <v>USD</v>
          </cell>
        </row>
        <row r="708">
          <cell r="B708">
            <v>40604</v>
          </cell>
          <cell r="C708">
            <v>40604</v>
          </cell>
          <cell r="E708">
            <v>6.93</v>
          </cell>
          <cell r="F708" t="str">
            <v>GEL</v>
          </cell>
          <cell r="G708">
            <v>4</v>
          </cell>
          <cell r="H708" t="str">
            <v>USD</v>
          </cell>
        </row>
        <row r="709">
          <cell r="B709">
            <v>40604</v>
          </cell>
          <cell r="C709">
            <v>40604</v>
          </cell>
          <cell r="E709">
            <v>0.69000000000000006</v>
          </cell>
          <cell r="F709" t="str">
            <v>GEL</v>
          </cell>
          <cell r="G709">
            <v>0.4</v>
          </cell>
          <cell r="H709" t="str">
            <v>USD</v>
          </cell>
        </row>
        <row r="710">
          <cell r="B710">
            <v>40604</v>
          </cell>
          <cell r="C710">
            <v>40604</v>
          </cell>
          <cell r="E710">
            <v>5.19</v>
          </cell>
          <cell r="F710" t="str">
            <v>GEL</v>
          </cell>
          <cell r="G710">
            <v>3</v>
          </cell>
          <cell r="H710" t="str">
            <v>USD</v>
          </cell>
        </row>
        <row r="711">
          <cell r="B711">
            <v>40604</v>
          </cell>
          <cell r="C711">
            <v>40604</v>
          </cell>
          <cell r="E711">
            <v>1.3900000000000001</v>
          </cell>
          <cell r="F711" t="str">
            <v>GEL</v>
          </cell>
          <cell r="G711">
            <v>0.8</v>
          </cell>
          <cell r="H711" t="str">
            <v>USD</v>
          </cell>
        </row>
        <row r="712">
          <cell r="B712">
            <v>40604</v>
          </cell>
          <cell r="C712">
            <v>40604</v>
          </cell>
          <cell r="E712">
            <v>0.21</v>
          </cell>
          <cell r="F712" t="str">
            <v>GEL</v>
          </cell>
          <cell r="G712">
            <v>0.12</v>
          </cell>
          <cell r="H712" t="str">
            <v>USD</v>
          </cell>
        </row>
        <row r="713">
          <cell r="B713">
            <v>40604</v>
          </cell>
          <cell r="C713">
            <v>40604</v>
          </cell>
          <cell r="E713">
            <v>1.3800000000000001</v>
          </cell>
          <cell r="F713" t="str">
            <v>GEL</v>
          </cell>
          <cell r="G713">
            <v>0.8</v>
          </cell>
          <cell r="H713" t="str">
            <v>USD</v>
          </cell>
        </row>
        <row r="714">
          <cell r="B714">
            <v>40604</v>
          </cell>
          <cell r="C714">
            <v>40604</v>
          </cell>
          <cell r="E714">
            <v>2.77</v>
          </cell>
          <cell r="F714" t="str">
            <v>GEL</v>
          </cell>
          <cell r="G714">
            <v>1.6</v>
          </cell>
          <cell r="H714" t="str">
            <v>USD</v>
          </cell>
        </row>
        <row r="715">
          <cell r="B715">
            <v>40604</v>
          </cell>
          <cell r="C715">
            <v>40604</v>
          </cell>
          <cell r="E715">
            <v>0.21</v>
          </cell>
          <cell r="F715" t="str">
            <v>GEL</v>
          </cell>
          <cell r="G715">
            <v>0.12</v>
          </cell>
          <cell r="H715" t="str">
            <v>USD</v>
          </cell>
        </row>
        <row r="716">
          <cell r="B716">
            <v>40604</v>
          </cell>
          <cell r="C716">
            <v>40604</v>
          </cell>
          <cell r="E716">
            <v>2.7800000000000002</v>
          </cell>
          <cell r="F716" t="str">
            <v>GEL</v>
          </cell>
          <cell r="G716">
            <v>1.6</v>
          </cell>
          <cell r="H716" t="str">
            <v>USD</v>
          </cell>
        </row>
        <row r="717">
          <cell r="B717">
            <v>40604</v>
          </cell>
          <cell r="C717">
            <v>40604</v>
          </cell>
          <cell r="E717">
            <v>1</v>
          </cell>
          <cell r="F717" t="str">
            <v>GEL</v>
          </cell>
          <cell r="G717">
            <v>0.57999999999999996</v>
          </cell>
          <cell r="H717" t="str">
            <v>USD</v>
          </cell>
        </row>
        <row r="718">
          <cell r="B718">
            <v>40604</v>
          </cell>
          <cell r="C718">
            <v>40604</v>
          </cell>
          <cell r="E718">
            <v>0.69000000000000006</v>
          </cell>
          <cell r="F718" t="str">
            <v>GEL</v>
          </cell>
          <cell r="G718">
            <v>0.4</v>
          </cell>
          <cell r="H718" t="str">
            <v>USD</v>
          </cell>
        </row>
        <row r="719">
          <cell r="B719">
            <v>40604</v>
          </cell>
          <cell r="C719">
            <v>40604</v>
          </cell>
          <cell r="E719">
            <v>0.35000000000000003</v>
          </cell>
          <cell r="F719" t="str">
            <v>GEL</v>
          </cell>
          <cell r="G719">
            <v>0.2</v>
          </cell>
          <cell r="H719" t="str">
            <v>USD</v>
          </cell>
        </row>
        <row r="720">
          <cell r="B720">
            <v>40604</v>
          </cell>
          <cell r="C720">
            <v>40604</v>
          </cell>
          <cell r="E720">
            <v>0.35000000000000003</v>
          </cell>
          <cell r="F720" t="str">
            <v>GEL</v>
          </cell>
          <cell r="G720">
            <v>0.2</v>
          </cell>
          <cell r="H720" t="str">
            <v>USD</v>
          </cell>
        </row>
        <row r="721">
          <cell r="B721">
            <v>40604</v>
          </cell>
          <cell r="C721">
            <v>40604</v>
          </cell>
          <cell r="E721">
            <v>60000</v>
          </cell>
          <cell r="F721" t="str">
            <v>GBP</v>
          </cell>
          <cell r="G721">
            <v>97428</v>
          </cell>
          <cell r="H721" t="str">
            <v>USD</v>
          </cell>
        </row>
        <row r="722">
          <cell r="B722">
            <v>40604</v>
          </cell>
          <cell r="C722">
            <v>40604</v>
          </cell>
          <cell r="E722">
            <v>10000</v>
          </cell>
          <cell r="F722" t="str">
            <v>GBP</v>
          </cell>
          <cell r="G722">
            <v>16238</v>
          </cell>
          <cell r="H722" t="str">
            <v>USD</v>
          </cell>
        </row>
        <row r="723">
          <cell r="B723">
            <v>40604</v>
          </cell>
          <cell r="C723">
            <v>40604</v>
          </cell>
          <cell r="E723">
            <v>100000</v>
          </cell>
          <cell r="F723" t="str">
            <v>EUR</v>
          </cell>
          <cell r="G723">
            <v>137877</v>
          </cell>
          <cell r="H723" t="str">
            <v>USD</v>
          </cell>
        </row>
        <row r="724">
          <cell r="B724">
            <v>40604</v>
          </cell>
          <cell r="C724">
            <v>40604</v>
          </cell>
          <cell r="E724">
            <v>100000</v>
          </cell>
          <cell r="F724" t="str">
            <v>EUR</v>
          </cell>
          <cell r="G724">
            <v>137877</v>
          </cell>
          <cell r="H724" t="str">
            <v>USD</v>
          </cell>
        </row>
        <row r="725">
          <cell r="B725">
            <v>40604</v>
          </cell>
          <cell r="C725">
            <v>40604</v>
          </cell>
          <cell r="E725">
            <v>30000</v>
          </cell>
          <cell r="F725" t="str">
            <v>EUR</v>
          </cell>
          <cell r="G725">
            <v>41524.800000000003</v>
          </cell>
          <cell r="H725" t="str">
            <v>USD</v>
          </cell>
        </row>
        <row r="726">
          <cell r="B726">
            <v>40604</v>
          </cell>
          <cell r="C726">
            <v>40604</v>
          </cell>
          <cell r="E726">
            <v>32470.799999999999</v>
          </cell>
          <cell r="F726" t="str">
            <v>USD</v>
          </cell>
          <cell r="G726">
            <v>20000</v>
          </cell>
          <cell r="H726" t="str">
            <v>GBP</v>
          </cell>
        </row>
        <row r="727">
          <cell r="B727">
            <v>40604</v>
          </cell>
          <cell r="C727">
            <v>40604</v>
          </cell>
          <cell r="E727">
            <v>20000</v>
          </cell>
          <cell r="F727" t="str">
            <v>GBP</v>
          </cell>
          <cell r="G727">
            <v>32476</v>
          </cell>
          <cell r="H727" t="str">
            <v>USD</v>
          </cell>
        </row>
        <row r="728">
          <cell r="B728">
            <v>40604</v>
          </cell>
          <cell r="C728">
            <v>40604</v>
          </cell>
          <cell r="E728">
            <v>110000</v>
          </cell>
          <cell r="F728" t="str">
            <v>GBP</v>
          </cell>
          <cell r="G728">
            <v>178618</v>
          </cell>
          <cell r="H728" t="str">
            <v>USD</v>
          </cell>
        </row>
        <row r="729">
          <cell r="B729">
            <v>40604</v>
          </cell>
          <cell r="C729">
            <v>40604</v>
          </cell>
          <cell r="E729">
            <v>275500</v>
          </cell>
          <cell r="F729" t="str">
            <v>USD</v>
          </cell>
          <cell r="G729">
            <v>200000</v>
          </cell>
          <cell r="H729" t="str">
            <v>EUR</v>
          </cell>
        </row>
        <row r="730">
          <cell r="B730">
            <v>40604</v>
          </cell>
          <cell r="C730">
            <v>40604</v>
          </cell>
          <cell r="E730">
            <v>68850.5</v>
          </cell>
          <cell r="F730" t="str">
            <v>USD</v>
          </cell>
          <cell r="G730">
            <v>50000</v>
          </cell>
          <cell r="H730" t="str">
            <v>EUR</v>
          </cell>
        </row>
        <row r="731">
          <cell r="B731">
            <v>40604</v>
          </cell>
          <cell r="C731">
            <v>40604</v>
          </cell>
          <cell r="E731">
            <v>1106080</v>
          </cell>
          <cell r="F731" t="str">
            <v>USD</v>
          </cell>
          <cell r="G731">
            <v>800000</v>
          </cell>
          <cell r="H731" t="str">
            <v>EUR</v>
          </cell>
        </row>
        <row r="732">
          <cell r="B732">
            <v>40604</v>
          </cell>
          <cell r="C732">
            <v>40604</v>
          </cell>
          <cell r="E732">
            <v>345472.5</v>
          </cell>
          <cell r="F732" t="str">
            <v>USD</v>
          </cell>
          <cell r="G732">
            <v>250000</v>
          </cell>
          <cell r="H732" t="str">
            <v>EUR</v>
          </cell>
        </row>
        <row r="733">
          <cell r="B733">
            <v>40604</v>
          </cell>
          <cell r="C733">
            <v>40604</v>
          </cell>
          <cell r="E733">
            <v>69128.5</v>
          </cell>
          <cell r="F733" t="str">
            <v>USD</v>
          </cell>
          <cell r="G733">
            <v>50000</v>
          </cell>
          <cell r="H733" t="str">
            <v>EUR</v>
          </cell>
        </row>
        <row r="734">
          <cell r="B734">
            <v>40604</v>
          </cell>
          <cell r="C734">
            <v>40604</v>
          </cell>
          <cell r="E734">
            <v>207805.5</v>
          </cell>
          <cell r="F734" t="str">
            <v>USD</v>
          </cell>
          <cell r="G734">
            <v>150000</v>
          </cell>
          <cell r="H734" t="str">
            <v>EUR</v>
          </cell>
        </row>
        <row r="735">
          <cell r="B735">
            <v>40604</v>
          </cell>
          <cell r="C735">
            <v>40604</v>
          </cell>
          <cell r="E735">
            <v>41560.5</v>
          </cell>
          <cell r="F735" t="str">
            <v>USD</v>
          </cell>
          <cell r="G735">
            <v>30000</v>
          </cell>
          <cell r="H735" t="str">
            <v>EUR</v>
          </cell>
        </row>
        <row r="736">
          <cell r="B736">
            <v>40604</v>
          </cell>
          <cell r="C736">
            <v>40604</v>
          </cell>
          <cell r="E736">
            <v>69388</v>
          </cell>
          <cell r="F736" t="str">
            <v>USD</v>
          </cell>
          <cell r="G736">
            <v>50000</v>
          </cell>
          <cell r="H736" t="str">
            <v>EUR</v>
          </cell>
        </row>
        <row r="737">
          <cell r="B737">
            <v>40604</v>
          </cell>
          <cell r="C737">
            <v>40604</v>
          </cell>
          <cell r="E737">
            <v>69438</v>
          </cell>
          <cell r="F737" t="str">
            <v>USD</v>
          </cell>
          <cell r="G737">
            <v>50000</v>
          </cell>
          <cell r="H737" t="str">
            <v>EUR</v>
          </cell>
        </row>
        <row r="738">
          <cell r="C738">
            <v>40604</v>
          </cell>
          <cell r="E738">
            <v>49498.589999999851</v>
          </cell>
          <cell r="F738" t="str">
            <v>GEL</v>
          </cell>
        </row>
        <row r="739">
          <cell r="C739">
            <v>40604</v>
          </cell>
          <cell r="G739">
            <v>42204.260000000242</v>
          </cell>
          <cell r="H739" t="str">
            <v>GEL</v>
          </cell>
        </row>
        <row r="740">
          <cell r="C740">
            <v>40604</v>
          </cell>
          <cell r="E740">
            <v>494921.25</v>
          </cell>
          <cell r="F740" t="str">
            <v>GEL</v>
          </cell>
        </row>
        <row r="741">
          <cell r="C741">
            <v>40604</v>
          </cell>
          <cell r="G741">
            <v>708268.62999999523</v>
          </cell>
          <cell r="H741" t="str">
            <v>GEL</v>
          </cell>
        </row>
        <row r="742">
          <cell r="B742">
            <v>40604</v>
          </cell>
          <cell r="C742">
            <v>40604</v>
          </cell>
          <cell r="E742">
            <v>276.66000000000003</v>
          </cell>
          <cell r="F742" t="str">
            <v>GEL</v>
          </cell>
          <cell r="G742">
            <v>115.52</v>
          </cell>
          <cell r="H742" t="str">
            <v>EUR</v>
          </cell>
        </row>
        <row r="743">
          <cell r="B743">
            <v>40604</v>
          </cell>
          <cell r="C743">
            <v>40604</v>
          </cell>
          <cell r="E743">
            <v>195.53</v>
          </cell>
          <cell r="F743" t="str">
            <v>GEL</v>
          </cell>
          <cell r="G743">
            <v>81.569999999999993</v>
          </cell>
          <cell r="H743" t="str">
            <v>EUR</v>
          </cell>
        </row>
        <row r="744">
          <cell r="B744">
            <v>40604</v>
          </cell>
          <cell r="C744">
            <v>40604</v>
          </cell>
          <cell r="E744">
            <v>3540.59</v>
          </cell>
          <cell r="F744" t="str">
            <v>GEL</v>
          </cell>
          <cell r="G744">
            <v>2044.92</v>
          </cell>
          <cell r="H744" t="str">
            <v>USD</v>
          </cell>
        </row>
        <row r="745">
          <cell r="B745">
            <v>40604</v>
          </cell>
          <cell r="C745">
            <v>40604</v>
          </cell>
          <cell r="E745">
            <v>7428.85</v>
          </cell>
          <cell r="F745" t="str">
            <v>GEL</v>
          </cell>
          <cell r="G745">
            <v>4290.16</v>
          </cell>
          <cell r="H745" t="str">
            <v>USD</v>
          </cell>
        </row>
        <row r="746">
          <cell r="B746">
            <v>40604</v>
          </cell>
          <cell r="C746">
            <v>40604</v>
          </cell>
          <cell r="E746">
            <v>136806.14000000001</v>
          </cell>
          <cell r="F746" t="str">
            <v>USD</v>
          </cell>
          <cell r="G746">
            <v>236893.51202400003</v>
          </cell>
          <cell r="H746" t="str">
            <v>GEL</v>
          </cell>
        </row>
        <row r="747">
          <cell r="B747">
            <v>40604</v>
          </cell>
          <cell r="C747">
            <v>40604</v>
          </cell>
          <cell r="E747">
            <v>5627.2401920000002</v>
          </cell>
          <cell r="F747" t="str">
            <v>GEL</v>
          </cell>
          <cell r="G747">
            <v>2347.52</v>
          </cell>
          <cell r="H747" t="str">
            <v>EUR</v>
          </cell>
        </row>
        <row r="748">
          <cell r="B748">
            <v>40604</v>
          </cell>
          <cell r="C748">
            <v>40604</v>
          </cell>
          <cell r="E748">
            <v>29.382224999999998</v>
          </cell>
          <cell r="F748" t="str">
            <v>GEL</v>
          </cell>
          <cell r="G748">
            <v>10.41</v>
          </cell>
          <cell r="H748" t="str">
            <v>GBP</v>
          </cell>
        </row>
        <row r="749">
          <cell r="B749">
            <v>40604</v>
          </cell>
          <cell r="C749">
            <v>40604</v>
          </cell>
          <cell r="E749">
            <v>51.723582000000007</v>
          </cell>
          <cell r="F749" t="str">
            <v>GEL</v>
          </cell>
          <cell r="G749">
            <v>27.78</v>
          </cell>
          <cell r="H749" t="str">
            <v>CHF</v>
          </cell>
        </row>
        <row r="750">
          <cell r="B750">
            <v>40604</v>
          </cell>
          <cell r="C750">
            <v>40604</v>
          </cell>
          <cell r="E750">
            <v>466.13884999999999</v>
          </cell>
          <cell r="F750" t="str">
            <v>GEL</v>
          </cell>
          <cell r="G750">
            <v>973.15</v>
          </cell>
          <cell r="H750" t="str">
            <v>ILS</v>
          </cell>
        </row>
        <row r="751">
          <cell r="B751">
            <v>40604</v>
          </cell>
          <cell r="C751">
            <v>40604</v>
          </cell>
          <cell r="E751">
            <v>146.09007800000001</v>
          </cell>
          <cell r="F751" t="str">
            <v>GEL</v>
          </cell>
          <cell r="G751">
            <v>66.98</v>
          </cell>
          <cell r="H751" t="str">
            <v>AZN</v>
          </cell>
        </row>
        <row r="752">
          <cell r="B752">
            <v>40606</v>
          </cell>
          <cell r="C752">
            <v>40609</v>
          </cell>
          <cell r="E752">
            <v>139650</v>
          </cell>
          <cell r="F752" t="str">
            <v>USD</v>
          </cell>
          <cell r="G752">
            <v>100000</v>
          </cell>
          <cell r="H752" t="str">
            <v>EUR</v>
          </cell>
        </row>
        <row r="753">
          <cell r="B753">
            <v>40606</v>
          </cell>
          <cell r="C753">
            <v>40606</v>
          </cell>
          <cell r="E753">
            <v>2019.46</v>
          </cell>
          <cell r="F753" t="str">
            <v>USD</v>
          </cell>
          <cell r="G753">
            <v>3491.84</v>
          </cell>
          <cell r="H753" t="str">
            <v>GEL</v>
          </cell>
        </row>
        <row r="754">
          <cell r="B754">
            <v>40606</v>
          </cell>
          <cell r="C754">
            <v>40612</v>
          </cell>
          <cell r="E754">
            <v>15409.59</v>
          </cell>
          <cell r="F754" t="str">
            <v>USD</v>
          </cell>
          <cell r="G754">
            <v>3000000</v>
          </cell>
          <cell r="H754" t="str">
            <v>HUF</v>
          </cell>
        </row>
        <row r="755">
          <cell r="B755">
            <v>40606</v>
          </cell>
          <cell r="C755">
            <v>40606</v>
          </cell>
          <cell r="E755">
            <v>2000</v>
          </cell>
          <cell r="F755" t="str">
            <v>GEL</v>
          </cell>
          <cell r="G755">
            <v>1168.57</v>
          </cell>
          <cell r="H755" t="str">
            <v>USD</v>
          </cell>
        </row>
        <row r="756">
          <cell r="B756">
            <v>40606</v>
          </cell>
          <cell r="C756">
            <v>40609</v>
          </cell>
          <cell r="E756">
            <v>540000000</v>
          </cell>
          <cell r="F756" t="str">
            <v>HUF</v>
          </cell>
          <cell r="G756">
            <v>2764976.96</v>
          </cell>
          <cell r="H756" t="str">
            <v>USD</v>
          </cell>
        </row>
        <row r="757">
          <cell r="B757">
            <v>40606</v>
          </cell>
          <cell r="C757">
            <v>40638</v>
          </cell>
          <cell r="E757">
            <v>2753135.52</v>
          </cell>
          <cell r="F757" t="str">
            <v>USD</v>
          </cell>
          <cell r="G757">
            <v>540000000</v>
          </cell>
          <cell r="H757" t="str">
            <v>HUF</v>
          </cell>
        </row>
        <row r="758">
          <cell r="B758">
            <v>40606</v>
          </cell>
          <cell r="C758">
            <v>40606</v>
          </cell>
          <cell r="E758">
            <v>7.5</v>
          </cell>
          <cell r="F758" t="str">
            <v>USD</v>
          </cell>
          <cell r="G758">
            <v>12.97</v>
          </cell>
          <cell r="H758" t="str">
            <v>GEL</v>
          </cell>
        </row>
        <row r="759">
          <cell r="B759">
            <v>40606</v>
          </cell>
          <cell r="C759">
            <v>40606</v>
          </cell>
          <cell r="E759">
            <v>0.81</v>
          </cell>
          <cell r="F759" t="str">
            <v>GEL</v>
          </cell>
          <cell r="G759">
            <v>0.47000000000000003</v>
          </cell>
          <cell r="H759" t="str">
            <v>USD</v>
          </cell>
        </row>
        <row r="760">
          <cell r="B760">
            <v>40606</v>
          </cell>
          <cell r="C760">
            <v>40606</v>
          </cell>
          <cell r="E760">
            <v>199000</v>
          </cell>
          <cell r="F760" t="str">
            <v>EUR</v>
          </cell>
          <cell r="G760">
            <v>277674.45</v>
          </cell>
          <cell r="H760" t="str">
            <v>USD</v>
          </cell>
        </row>
        <row r="761">
          <cell r="B761">
            <v>40606</v>
          </cell>
          <cell r="C761">
            <v>40606</v>
          </cell>
          <cell r="E761">
            <v>1000000</v>
          </cell>
          <cell r="F761" t="str">
            <v>RUR</v>
          </cell>
          <cell r="G761">
            <v>35523.26</v>
          </cell>
          <cell r="H761" t="str">
            <v>USD</v>
          </cell>
        </row>
        <row r="762">
          <cell r="B762">
            <v>40606</v>
          </cell>
          <cell r="C762">
            <v>40606</v>
          </cell>
          <cell r="E762">
            <v>141000</v>
          </cell>
          <cell r="F762" t="str">
            <v>EUR</v>
          </cell>
          <cell r="G762">
            <v>196744.21</v>
          </cell>
          <cell r="H762" t="str">
            <v>USD</v>
          </cell>
        </row>
        <row r="763">
          <cell r="B763">
            <v>40606</v>
          </cell>
          <cell r="C763">
            <v>40606</v>
          </cell>
          <cell r="E763">
            <v>181000</v>
          </cell>
          <cell r="F763" t="str">
            <v>USD</v>
          </cell>
          <cell r="G763">
            <v>317980.79999999999</v>
          </cell>
          <cell r="H763" t="str">
            <v>GEL</v>
          </cell>
        </row>
        <row r="764">
          <cell r="B764">
            <v>40606</v>
          </cell>
          <cell r="C764">
            <v>40606</v>
          </cell>
          <cell r="E764">
            <v>574.18000000000006</v>
          </cell>
          <cell r="F764" t="str">
            <v>GEL</v>
          </cell>
          <cell r="G764">
            <v>240</v>
          </cell>
          <cell r="H764" t="str">
            <v>EUR</v>
          </cell>
        </row>
        <row r="765">
          <cell r="B765">
            <v>40606</v>
          </cell>
          <cell r="C765">
            <v>40606</v>
          </cell>
          <cell r="E765">
            <v>117.58</v>
          </cell>
          <cell r="F765" t="str">
            <v>GEL</v>
          </cell>
          <cell r="G765">
            <v>68</v>
          </cell>
          <cell r="H765" t="str">
            <v>USD</v>
          </cell>
        </row>
        <row r="766">
          <cell r="B766">
            <v>40606</v>
          </cell>
          <cell r="C766">
            <v>40606</v>
          </cell>
          <cell r="E766">
            <v>348768.38</v>
          </cell>
          <cell r="F766" t="str">
            <v>GEL</v>
          </cell>
          <cell r="G766">
            <v>201344.77000000002</v>
          </cell>
          <cell r="H766" t="str">
            <v>USD</v>
          </cell>
        </row>
        <row r="767">
          <cell r="B767">
            <v>40606</v>
          </cell>
          <cell r="C767">
            <v>40606</v>
          </cell>
          <cell r="E767">
            <v>97245.41</v>
          </cell>
          <cell r="F767" t="str">
            <v>GEL</v>
          </cell>
          <cell r="G767">
            <v>56198.44</v>
          </cell>
          <cell r="H767" t="str">
            <v>USD</v>
          </cell>
        </row>
        <row r="768">
          <cell r="B768">
            <v>40606</v>
          </cell>
          <cell r="C768">
            <v>40606</v>
          </cell>
          <cell r="E768">
            <v>129126.23</v>
          </cell>
          <cell r="F768" t="str">
            <v>GEL</v>
          </cell>
          <cell r="G768">
            <v>75355.570000000007</v>
          </cell>
          <cell r="H768" t="str">
            <v>USD</v>
          </cell>
        </row>
        <row r="769">
          <cell r="B769">
            <v>40606</v>
          </cell>
          <cell r="C769">
            <v>40606</v>
          </cell>
          <cell r="E769">
            <v>9922.84</v>
          </cell>
          <cell r="F769" t="str">
            <v>GEL</v>
          </cell>
          <cell r="G769">
            <v>5686.34</v>
          </cell>
          <cell r="H769" t="str">
            <v>USD</v>
          </cell>
        </row>
        <row r="770">
          <cell r="B770">
            <v>40606</v>
          </cell>
          <cell r="C770">
            <v>40606</v>
          </cell>
          <cell r="E770">
            <v>293.95</v>
          </cell>
          <cell r="F770" t="str">
            <v>GEL</v>
          </cell>
          <cell r="G770">
            <v>170</v>
          </cell>
          <cell r="H770" t="str">
            <v>USD</v>
          </cell>
        </row>
        <row r="771">
          <cell r="B771">
            <v>40606</v>
          </cell>
          <cell r="C771">
            <v>40606</v>
          </cell>
          <cell r="E771">
            <v>761.67</v>
          </cell>
          <cell r="F771" t="str">
            <v>USD</v>
          </cell>
          <cell r="G771">
            <v>1317</v>
          </cell>
          <cell r="H771" t="str">
            <v>GEL</v>
          </cell>
        </row>
        <row r="772">
          <cell r="B772">
            <v>40606</v>
          </cell>
          <cell r="C772">
            <v>40606</v>
          </cell>
          <cell r="E772">
            <v>500</v>
          </cell>
          <cell r="F772" t="str">
            <v>EUR</v>
          </cell>
          <cell r="G772">
            <v>1196.2</v>
          </cell>
          <cell r="H772" t="str">
            <v>GEL</v>
          </cell>
        </row>
        <row r="773">
          <cell r="B773">
            <v>40606</v>
          </cell>
          <cell r="C773">
            <v>40606</v>
          </cell>
          <cell r="E773">
            <v>3259.86</v>
          </cell>
          <cell r="F773" t="str">
            <v>EUR</v>
          </cell>
          <cell r="G773">
            <v>7798.89</v>
          </cell>
          <cell r="H773" t="str">
            <v>GEL</v>
          </cell>
        </row>
        <row r="774">
          <cell r="B774">
            <v>40606</v>
          </cell>
          <cell r="C774">
            <v>40609</v>
          </cell>
          <cell r="E774">
            <v>710652.16</v>
          </cell>
          <cell r="F774" t="str">
            <v>GEL</v>
          </cell>
          <cell r="G774">
            <v>413290</v>
          </cell>
          <cell r="H774" t="str">
            <v>USD</v>
          </cell>
        </row>
        <row r="775">
          <cell r="B775">
            <v>40606</v>
          </cell>
          <cell r="C775">
            <v>40609</v>
          </cell>
          <cell r="E775">
            <v>55465.89</v>
          </cell>
          <cell r="F775" t="str">
            <v>GEL</v>
          </cell>
          <cell r="G775">
            <v>23100.2</v>
          </cell>
          <cell r="H775" t="str">
            <v>EUR</v>
          </cell>
        </row>
        <row r="776">
          <cell r="B776">
            <v>40606</v>
          </cell>
          <cell r="C776">
            <v>40606</v>
          </cell>
          <cell r="E776">
            <v>850000</v>
          </cell>
          <cell r="F776" t="str">
            <v>USD</v>
          </cell>
          <cell r="G776">
            <v>1465400</v>
          </cell>
          <cell r="H776" t="str">
            <v>GEL</v>
          </cell>
        </row>
        <row r="777">
          <cell r="B777">
            <v>40606</v>
          </cell>
          <cell r="C777">
            <v>40609</v>
          </cell>
          <cell r="E777">
            <v>3491210</v>
          </cell>
          <cell r="F777" t="str">
            <v>USD</v>
          </cell>
          <cell r="G777">
            <v>2500000</v>
          </cell>
          <cell r="H777" t="str">
            <v>EUR</v>
          </cell>
        </row>
        <row r="778">
          <cell r="B778">
            <v>40606</v>
          </cell>
          <cell r="C778">
            <v>40606</v>
          </cell>
          <cell r="E778">
            <v>859500</v>
          </cell>
          <cell r="F778" t="str">
            <v>GEL</v>
          </cell>
          <cell r="G778">
            <v>500000</v>
          </cell>
          <cell r="H778" t="str">
            <v>USD</v>
          </cell>
        </row>
        <row r="779">
          <cell r="B779">
            <v>40606</v>
          </cell>
          <cell r="C779">
            <v>40606</v>
          </cell>
          <cell r="E779">
            <v>1656</v>
          </cell>
          <cell r="F779" t="str">
            <v>RUR</v>
          </cell>
          <cell r="G779">
            <v>100.02</v>
          </cell>
          <cell r="H779" t="str">
            <v>GEL</v>
          </cell>
        </row>
        <row r="780">
          <cell r="B780">
            <v>40606</v>
          </cell>
          <cell r="C780">
            <v>40606</v>
          </cell>
          <cell r="E780">
            <v>3.98</v>
          </cell>
          <cell r="F780" t="str">
            <v>GEL</v>
          </cell>
          <cell r="G780">
            <v>65.820000000000007</v>
          </cell>
          <cell r="H780" t="str">
            <v>RUR</v>
          </cell>
        </row>
        <row r="781">
          <cell r="B781">
            <v>40606</v>
          </cell>
          <cell r="C781">
            <v>40606</v>
          </cell>
          <cell r="E781">
            <v>740.62</v>
          </cell>
          <cell r="F781" t="str">
            <v>EUR</v>
          </cell>
          <cell r="G781">
            <v>1771.8600000000001</v>
          </cell>
          <cell r="H781" t="str">
            <v>GEL</v>
          </cell>
        </row>
        <row r="782">
          <cell r="B782">
            <v>40606</v>
          </cell>
          <cell r="C782">
            <v>40606</v>
          </cell>
          <cell r="E782">
            <v>248.19</v>
          </cell>
          <cell r="F782" t="str">
            <v>USD</v>
          </cell>
          <cell r="G782">
            <v>429.15000000000003</v>
          </cell>
          <cell r="H782" t="str">
            <v>GEL</v>
          </cell>
        </row>
        <row r="783">
          <cell r="B783">
            <v>40606</v>
          </cell>
          <cell r="C783">
            <v>40606</v>
          </cell>
          <cell r="E783">
            <v>429750</v>
          </cell>
          <cell r="F783" t="str">
            <v>GEL</v>
          </cell>
          <cell r="G783">
            <v>250000</v>
          </cell>
          <cell r="H783" t="str">
            <v>USD</v>
          </cell>
        </row>
        <row r="784">
          <cell r="B784">
            <v>40606</v>
          </cell>
          <cell r="C784">
            <v>40606</v>
          </cell>
          <cell r="E784">
            <v>666.88</v>
          </cell>
          <cell r="F784" t="str">
            <v>GEL</v>
          </cell>
          <cell r="G784">
            <v>278.75</v>
          </cell>
          <cell r="H784" t="str">
            <v>EUR</v>
          </cell>
        </row>
        <row r="785">
          <cell r="B785">
            <v>40606</v>
          </cell>
          <cell r="C785">
            <v>40606</v>
          </cell>
          <cell r="E785">
            <v>395.94</v>
          </cell>
          <cell r="F785" t="str">
            <v>USD</v>
          </cell>
          <cell r="G785">
            <v>684.62</v>
          </cell>
          <cell r="H785" t="str">
            <v>GEL</v>
          </cell>
        </row>
        <row r="786">
          <cell r="B786">
            <v>40606</v>
          </cell>
          <cell r="C786">
            <v>40612</v>
          </cell>
          <cell r="E786">
            <v>4000000</v>
          </cell>
          <cell r="F786" t="str">
            <v>RUR</v>
          </cell>
          <cell r="G786">
            <v>101548.62</v>
          </cell>
          <cell r="H786" t="str">
            <v>EUR</v>
          </cell>
        </row>
        <row r="787">
          <cell r="B787">
            <v>40606</v>
          </cell>
          <cell r="C787">
            <v>40609</v>
          </cell>
          <cell r="E787">
            <v>141843.97</v>
          </cell>
          <cell r="F787" t="str">
            <v>USD</v>
          </cell>
          <cell r="G787">
            <v>4000000</v>
          </cell>
          <cell r="H787" t="str">
            <v>RUR</v>
          </cell>
        </row>
        <row r="788">
          <cell r="B788">
            <v>40606</v>
          </cell>
          <cell r="C788">
            <v>40606</v>
          </cell>
          <cell r="E788">
            <v>200000</v>
          </cell>
          <cell r="F788" t="str">
            <v>USD</v>
          </cell>
          <cell r="G788">
            <v>344200</v>
          </cell>
          <cell r="H788" t="str">
            <v>GEL</v>
          </cell>
        </row>
        <row r="789">
          <cell r="B789">
            <v>40606</v>
          </cell>
          <cell r="C789">
            <v>40606</v>
          </cell>
          <cell r="E789">
            <v>127.29</v>
          </cell>
          <cell r="F789" t="str">
            <v>GEL</v>
          </cell>
          <cell r="G789">
            <v>3309</v>
          </cell>
          <cell r="H789" t="str">
            <v>INR</v>
          </cell>
        </row>
        <row r="790">
          <cell r="B790">
            <v>40606</v>
          </cell>
          <cell r="C790">
            <v>40606</v>
          </cell>
          <cell r="E790">
            <v>12</v>
          </cell>
          <cell r="F790" t="str">
            <v>USD</v>
          </cell>
          <cell r="G790">
            <v>20.75</v>
          </cell>
          <cell r="H790" t="str">
            <v>GEL</v>
          </cell>
        </row>
        <row r="791">
          <cell r="B791">
            <v>40606</v>
          </cell>
          <cell r="C791">
            <v>40606</v>
          </cell>
          <cell r="E791">
            <v>5</v>
          </cell>
          <cell r="F791" t="str">
            <v>USD</v>
          </cell>
          <cell r="G791">
            <v>8.65</v>
          </cell>
          <cell r="H791" t="str">
            <v>GEL</v>
          </cell>
        </row>
        <row r="792">
          <cell r="B792">
            <v>40606</v>
          </cell>
          <cell r="C792">
            <v>40606</v>
          </cell>
          <cell r="E792">
            <v>10.32</v>
          </cell>
          <cell r="F792" t="str">
            <v>GEL</v>
          </cell>
          <cell r="G792">
            <v>5.97</v>
          </cell>
          <cell r="H792" t="str">
            <v>USD</v>
          </cell>
        </row>
        <row r="793">
          <cell r="B793">
            <v>40606</v>
          </cell>
          <cell r="C793">
            <v>40606</v>
          </cell>
          <cell r="E793">
            <v>3</v>
          </cell>
          <cell r="F793" t="str">
            <v>USD</v>
          </cell>
          <cell r="G793">
            <v>5.19</v>
          </cell>
          <cell r="H793" t="str">
            <v>GEL</v>
          </cell>
        </row>
        <row r="794">
          <cell r="B794">
            <v>40606</v>
          </cell>
          <cell r="C794">
            <v>40606</v>
          </cell>
          <cell r="E794">
            <v>3</v>
          </cell>
          <cell r="F794" t="str">
            <v>USD</v>
          </cell>
          <cell r="G794">
            <v>5.19</v>
          </cell>
          <cell r="H794" t="str">
            <v>GEL</v>
          </cell>
        </row>
        <row r="795">
          <cell r="B795">
            <v>40606</v>
          </cell>
          <cell r="C795">
            <v>40606</v>
          </cell>
          <cell r="E795">
            <v>12</v>
          </cell>
          <cell r="F795" t="str">
            <v>USD</v>
          </cell>
          <cell r="G795">
            <v>20.75</v>
          </cell>
          <cell r="H795" t="str">
            <v>GEL</v>
          </cell>
        </row>
        <row r="796">
          <cell r="B796">
            <v>40606</v>
          </cell>
          <cell r="C796">
            <v>40606</v>
          </cell>
          <cell r="E796">
            <v>2500</v>
          </cell>
          <cell r="F796" t="str">
            <v>JPY</v>
          </cell>
          <cell r="G796">
            <v>52.75</v>
          </cell>
          <cell r="H796" t="str">
            <v>GEL</v>
          </cell>
        </row>
        <row r="797">
          <cell r="B797">
            <v>40606</v>
          </cell>
          <cell r="C797">
            <v>40606</v>
          </cell>
          <cell r="E797">
            <v>859750</v>
          </cell>
          <cell r="F797" t="str">
            <v>GEL</v>
          </cell>
          <cell r="G797">
            <v>500000</v>
          </cell>
          <cell r="H797" t="str">
            <v>USD</v>
          </cell>
        </row>
        <row r="798">
          <cell r="B798">
            <v>40606</v>
          </cell>
          <cell r="C798">
            <v>40606</v>
          </cell>
          <cell r="E798">
            <v>0.69000000000000006</v>
          </cell>
          <cell r="F798" t="str">
            <v>GEL</v>
          </cell>
          <cell r="G798">
            <v>0.4</v>
          </cell>
          <cell r="H798" t="str">
            <v>USD</v>
          </cell>
        </row>
        <row r="799">
          <cell r="B799">
            <v>40606</v>
          </cell>
          <cell r="C799">
            <v>40606</v>
          </cell>
          <cell r="E799">
            <v>0.35000000000000003</v>
          </cell>
          <cell r="F799" t="str">
            <v>GEL</v>
          </cell>
          <cell r="G799">
            <v>0.2</v>
          </cell>
          <cell r="H799" t="str">
            <v>USD</v>
          </cell>
        </row>
        <row r="800">
          <cell r="B800">
            <v>40606</v>
          </cell>
          <cell r="C800">
            <v>40606</v>
          </cell>
          <cell r="E800">
            <v>1.73</v>
          </cell>
          <cell r="F800" t="str">
            <v>GEL</v>
          </cell>
          <cell r="G800">
            <v>1</v>
          </cell>
          <cell r="H800" t="str">
            <v>USD</v>
          </cell>
        </row>
        <row r="801">
          <cell r="B801">
            <v>40606</v>
          </cell>
          <cell r="C801">
            <v>40606</v>
          </cell>
          <cell r="E801">
            <v>0.35000000000000003</v>
          </cell>
          <cell r="F801" t="str">
            <v>GEL</v>
          </cell>
          <cell r="G801">
            <v>0.2</v>
          </cell>
          <cell r="H801" t="str">
            <v>USD</v>
          </cell>
        </row>
        <row r="802">
          <cell r="B802">
            <v>40606</v>
          </cell>
          <cell r="C802">
            <v>40606</v>
          </cell>
          <cell r="E802">
            <v>7.91</v>
          </cell>
          <cell r="F802" t="str">
            <v>GEL</v>
          </cell>
          <cell r="G802">
            <v>4.58</v>
          </cell>
          <cell r="H802" t="str">
            <v>USD</v>
          </cell>
        </row>
        <row r="803">
          <cell r="B803">
            <v>40606</v>
          </cell>
          <cell r="C803">
            <v>40606</v>
          </cell>
          <cell r="E803">
            <v>1.04</v>
          </cell>
          <cell r="F803" t="str">
            <v>GEL</v>
          </cell>
          <cell r="G803">
            <v>0.6</v>
          </cell>
          <cell r="H803" t="str">
            <v>USD</v>
          </cell>
        </row>
        <row r="804">
          <cell r="B804">
            <v>40606</v>
          </cell>
          <cell r="C804">
            <v>40606</v>
          </cell>
          <cell r="E804">
            <v>0.52</v>
          </cell>
          <cell r="F804" t="str">
            <v>GEL</v>
          </cell>
          <cell r="G804">
            <v>0.3</v>
          </cell>
          <cell r="H804" t="str">
            <v>USD</v>
          </cell>
        </row>
        <row r="805">
          <cell r="B805">
            <v>40606</v>
          </cell>
          <cell r="C805">
            <v>40606</v>
          </cell>
          <cell r="E805">
            <v>0.21</v>
          </cell>
          <cell r="F805" t="str">
            <v>GEL</v>
          </cell>
          <cell r="G805">
            <v>0.12</v>
          </cell>
          <cell r="H805" t="str">
            <v>USD</v>
          </cell>
        </row>
        <row r="806">
          <cell r="B806">
            <v>40606</v>
          </cell>
          <cell r="C806">
            <v>40606</v>
          </cell>
          <cell r="E806">
            <v>0.35000000000000003</v>
          </cell>
          <cell r="F806" t="str">
            <v>GEL</v>
          </cell>
          <cell r="G806">
            <v>0.2</v>
          </cell>
          <cell r="H806" t="str">
            <v>USD</v>
          </cell>
        </row>
        <row r="807">
          <cell r="B807">
            <v>40606</v>
          </cell>
          <cell r="C807">
            <v>40606</v>
          </cell>
          <cell r="E807">
            <v>0.35000000000000003</v>
          </cell>
          <cell r="F807" t="str">
            <v>GEL</v>
          </cell>
          <cell r="G807">
            <v>0.2</v>
          </cell>
          <cell r="H807" t="str">
            <v>USD</v>
          </cell>
        </row>
        <row r="808">
          <cell r="B808">
            <v>40606</v>
          </cell>
          <cell r="C808">
            <v>40606</v>
          </cell>
          <cell r="E808">
            <v>2.94</v>
          </cell>
          <cell r="F808" t="str">
            <v>GEL</v>
          </cell>
          <cell r="G808">
            <v>1.7</v>
          </cell>
          <cell r="H808" t="str">
            <v>USD</v>
          </cell>
        </row>
        <row r="809">
          <cell r="B809">
            <v>40606</v>
          </cell>
          <cell r="C809">
            <v>40606</v>
          </cell>
          <cell r="E809">
            <v>6.23</v>
          </cell>
          <cell r="F809" t="str">
            <v>GEL</v>
          </cell>
          <cell r="G809">
            <v>3.6</v>
          </cell>
          <cell r="H809" t="str">
            <v>USD</v>
          </cell>
        </row>
        <row r="810">
          <cell r="B810">
            <v>40606</v>
          </cell>
          <cell r="C810">
            <v>40606</v>
          </cell>
          <cell r="E810">
            <v>1</v>
          </cell>
          <cell r="F810" t="str">
            <v>GEL</v>
          </cell>
          <cell r="G810">
            <v>0.57999999999999996</v>
          </cell>
          <cell r="H810" t="str">
            <v>USD</v>
          </cell>
        </row>
        <row r="811">
          <cell r="B811">
            <v>40606</v>
          </cell>
          <cell r="C811">
            <v>40606</v>
          </cell>
          <cell r="E811">
            <v>1.3800000000000001</v>
          </cell>
          <cell r="F811" t="str">
            <v>GEL</v>
          </cell>
          <cell r="G811">
            <v>0.8</v>
          </cell>
          <cell r="H811" t="str">
            <v>USD</v>
          </cell>
        </row>
        <row r="812">
          <cell r="B812">
            <v>40606</v>
          </cell>
          <cell r="C812">
            <v>40606</v>
          </cell>
          <cell r="E812">
            <v>0.69000000000000006</v>
          </cell>
          <cell r="F812" t="str">
            <v>GEL</v>
          </cell>
          <cell r="G812">
            <v>0.4</v>
          </cell>
          <cell r="H812" t="str">
            <v>USD</v>
          </cell>
        </row>
        <row r="813">
          <cell r="B813">
            <v>40606</v>
          </cell>
          <cell r="C813">
            <v>40606</v>
          </cell>
          <cell r="E813">
            <v>0.35000000000000003</v>
          </cell>
          <cell r="F813" t="str">
            <v>GEL</v>
          </cell>
          <cell r="G813">
            <v>0.2</v>
          </cell>
          <cell r="H813" t="str">
            <v>USD</v>
          </cell>
        </row>
        <row r="814">
          <cell r="B814">
            <v>40606</v>
          </cell>
          <cell r="C814">
            <v>40606</v>
          </cell>
          <cell r="E814">
            <v>2.77</v>
          </cell>
          <cell r="F814" t="str">
            <v>GEL</v>
          </cell>
          <cell r="G814">
            <v>1.6</v>
          </cell>
          <cell r="H814" t="str">
            <v>USD</v>
          </cell>
        </row>
        <row r="815">
          <cell r="B815">
            <v>40606</v>
          </cell>
          <cell r="C815">
            <v>40606</v>
          </cell>
          <cell r="E815">
            <v>0.35000000000000003</v>
          </cell>
          <cell r="F815" t="str">
            <v>GEL</v>
          </cell>
          <cell r="G815">
            <v>0.2</v>
          </cell>
          <cell r="H815" t="str">
            <v>USD</v>
          </cell>
        </row>
        <row r="816">
          <cell r="B816">
            <v>40606</v>
          </cell>
          <cell r="C816">
            <v>40606</v>
          </cell>
          <cell r="E816">
            <v>2.77</v>
          </cell>
          <cell r="F816" t="str">
            <v>GEL</v>
          </cell>
          <cell r="G816">
            <v>1.6</v>
          </cell>
          <cell r="H816" t="str">
            <v>USD</v>
          </cell>
        </row>
        <row r="817">
          <cell r="B817">
            <v>40606</v>
          </cell>
          <cell r="C817">
            <v>40606</v>
          </cell>
          <cell r="E817">
            <v>0.35000000000000003</v>
          </cell>
          <cell r="F817" t="str">
            <v>GEL</v>
          </cell>
          <cell r="G817">
            <v>0.2</v>
          </cell>
          <cell r="H817" t="str">
            <v>USD</v>
          </cell>
        </row>
        <row r="818">
          <cell r="B818">
            <v>40606</v>
          </cell>
          <cell r="C818">
            <v>40606</v>
          </cell>
          <cell r="E818">
            <v>2.77</v>
          </cell>
          <cell r="F818" t="str">
            <v>GEL</v>
          </cell>
          <cell r="G818">
            <v>1.6</v>
          </cell>
          <cell r="H818" t="str">
            <v>USD</v>
          </cell>
        </row>
        <row r="819">
          <cell r="B819">
            <v>40606</v>
          </cell>
          <cell r="C819">
            <v>40606</v>
          </cell>
          <cell r="E819">
            <v>2.77</v>
          </cell>
          <cell r="F819" t="str">
            <v>GEL</v>
          </cell>
          <cell r="G819">
            <v>1.6</v>
          </cell>
          <cell r="H819" t="str">
            <v>USD</v>
          </cell>
        </row>
        <row r="820">
          <cell r="B820">
            <v>40606</v>
          </cell>
          <cell r="C820">
            <v>40606</v>
          </cell>
          <cell r="E820">
            <v>1.3800000000000001</v>
          </cell>
          <cell r="F820" t="str">
            <v>GEL</v>
          </cell>
          <cell r="G820">
            <v>0.8</v>
          </cell>
          <cell r="H820" t="str">
            <v>USD</v>
          </cell>
        </row>
        <row r="821">
          <cell r="B821">
            <v>40606</v>
          </cell>
          <cell r="C821">
            <v>40606</v>
          </cell>
          <cell r="E821">
            <v>2.77</v>
          </cell>
          <cell r="F821" t="str">
            <v>GEL</v>
          </cell>
          <cell r="G821">
            <v>1.6</v>
          </cell>
          <cell r="H821" t="str">
            <v>USD</v>
          </cell>
        </row>
        <row r="822">
          <cell r="B822">
            <v>40606</v>
          </cell>
          <cell r="C822">
            <v>40606</v>
          </cell>
          <cell r="E822">
            <v>2.4300000000000002</v>
          </cell>
          <cell r="F822" t="str">
            <v>GEL</v>
          </cell>
          <cell r="G822">
            <v>1.4000000000000001</v>
          </cell>
          <cell r="H822" t="str">
            <v>USD</v>
          </cell>
        </row>
        <row r="823">
          <cell r="B823">
            <v>40606</v>
          </cell>
          <cell r="C823">
            <v>40606</v>
          </cell>
          <cell r="E823">
            <v>4.45</v>
          </cell>
          <cell r="F823" t="str">
            <v>GEL</v>
          </cell>
          <cell r="G823">
            <v>2.58</v>
          </cell>
          <cell r="H823" t="str">
            <v>USD</v>
          </cell>
        </row>
        <row r="824">
          <cell r="B824">
            <v>40606</v>
          </cell>
          <cell r="C824">
            <v>40606</v>
          </cell>
          <cell r="E824">
            <v>1.9000000000000001</v>
          </cell>
          <cell r="F824" t="str">
            <v>GEL</v>
          </cell>
          <cell r="G824">
            <v>1.1000000000000001</v>
          </cell>
          <cell r="H824" t="str">
            <v>USD</v>
          </cell>
        </row>
        <row r="825">
          <cell r="B825">
            <v>40606</v>
          </cell>
          <cell r="C825">
            <v>40606</v>
          </cell>
          <cell r="E825">
            <v>2.38</v>
          </cell>
          <cell r="F825" t="str">
            <v>GEL</v>
          </cell>
          <cell r="G825">
            <v>1.3800000000000001</v>
          </cell>
          <cell r="H825" t="str">
            <v>USD</v>
          </cell>
        </row>
        <row r="826">
          <cell r="B826">
            <v>40606</v>
          </cell>
          <cell r="C826">
            <v>40606</v>
          </cell>
          <cell r="E826">
            <v>1.3900000000000001</v>
          </cell>
          <cell r="F826" t="str">
            <v>GEL</v>
          </cell>
          <cell r="G826">
            <v>0.8</v>
          </cell>
          <cell r="H826" t="str">
            <v>USD</v>
          </cell>
        </row>
        <row r="827">
          <cell r="B827">
            <v>40606</v>
          </cell>
          <cell r="C827">
            <v>40606</v>
          </cell>
          <cell r="E827">
            <v>1.04</v>
          </cell>
          <cell r="F827" t="str">
            <v>GEL</v>
          </cell>
          <cell r="G827">
            <v>0.6</v>
          </cell>
          <cell r="H827" t="str">
            <v>USD</v>
          </cell>
        </row>
        <row r="828">
          <cell r="B828">
            <v>40606</v>
          </cell>
          <cell r="C828">
            <v>40606</v>
          </cell>
          <cell r="E828">
            <v>1.21</v>
          </cell>
          <cell r="F828" t="str">
            <v>GEL</v>
          </cell>
          <cell r="G828">
            <v>0.70000000000000007</v>
          </cell>
          <cell r="H828" t="str">
            <v>USD</v>
          </cell>
        </row>
        <row r="829">
          <cell r="B829">
            <v>40606</v>
          </cell>
          <cell r="C829">
            <v>40606</v>
          </cell>
          <cell r="E829">
            <v>1</v>
          </cell>
          <cell r="F829" t="str">
            <v>GEL</v>
          </cell>
          <cell r="G829">
            <v>0.57999999999999996</v>
          </cell>
          <cell r="H829" t="str">
            <v>USD</v>
          </cell>
        </row>
        <row r="830">
          <cell r="B830">
            <v>40606</v>
          </cell>
          <cell r="C830">
            <v>40606</v>
          </cell>
          <cell r="E830">
            <v>0.52</v>
          </cell>
          <cell r="F830" t="str">
            <v>GEL</v>
          </cell>
          <cell r="G830">
            <v>0.3</v>
          </cell>
          <cell r="H830" t="str">
            <v>USD</v>
          </cell>
        </row>
        <row r="831">
          <cell r="B831">
            <v>40606</v>
          </cell>
          <cell r="C831">
            <v>40606</v>
          </cell>
          <cell r="E831">
            <v>1.73</v>
          </cell>
          <cell r="F831" t="str">
            <v>GEL</v>
          </cell>
          <cell r="G831">
            <v>1</v>
          </cell>
          <cell r="H831" t="str">
            <v>USD</v>
          </cell>
        </row>
        <row r="832">
          <cell r="B832">
            <v>40606</v>
          </cell>
          <cell r="C832">
            <v>40606</v>
          </cell>
          <cell r="E832">
            <v>1.04</v>
          </cell>
          <cell r="F832" t="str">
            <v>GEL</v>
          </cell>
          <cell r="G832">
            <v>0.6</v>
          </cell>
          <cell r="H832" t="str">
            <v>USD</v>
          </cell>
        </row>
        <row r="833">
          <cell r="B833">
            <v>40606</v>
          </cell>
          <cell r="C833">
            <v>40606</v>
          </cell>
          <cell r="E833">
            <v>4.9800000000000004</v>
          </cell>
          <cell r="F833" t="str">
            <v>GEL</v>
          </cell>
          <cell r="G833">
            <v>2.88</v>
          </cell>
          <cell r="H833" t="str">
            <v>USD</v>
          </cell>
        </row>
        <row r="834">
          <cell r="B834">
            <v>40606</v>
          </cell>
          <cell r="C834">
            <v>40606</v>
          </cell>
          <cell r="E834">
            <v>2.77</v>
          </cell>
          <cell r="F834" t="str">
            <v>GEL</v>
          </cell>
          <cell r="G834">
            <v>1.6</v>
          </cell>
          <cell r="H834" t="str">
            <v>USD</v>
          </cell>
        </row>
        <row r="835">
          <cell r="B835">
            <v>40606</v>
          </cell>
          <cell r="C835">
            <v>40606</v>
          </cell>
          <cell r="E835">
            <v>6.92</v>
          </cell>
          <cell r="F835" t="str">
            <v>GEL</v>
          </cell>
          <cell r="G835">
            <v>4</v>
          </cell>
          <cell r="H835" t="str">
            <v>USD</v>
          </cell>
        </row>
        <row r="836">
          <cell r="B836">
            <v>40606</v>
          </cell>
          <cell r="C836">
            <v>40606</v>
          </cell>
          <cell r="E836">
            <v>1.04</v>
          </cell>
          <cell r="F836" t="str">
            <v>GEL</v>
          </cell>
          <cell r="G836">
            <v>0.6</v>
          </cell>
          <cell r="H836" t="str">
            <v>USD</v>
          </cell>
        </row>
        <row r="837">
          <cell r="B837">
            <v>40606</v>
          </cell>
          <cell r="C837">
            <v>40606</v>
          </cell>
          <cell r="E837">
            <v>3.8000000000000003</v>
          </cell>
          <cell r="F837" t="str">
            <v>GEL</v>
          </cell>
          <cell r="G837">
            <v>2.2000000000000002</v>
          </cell>
          <cell r="H837" t="str">
            <v>USD</v>
          </cell>
        </row>
        <row r="838">
          <cell r="B838">
            <v>40606</v>
          </cell>
          <cell r="C838">
            <v>40606</v>
          </cell>
          <cell r="E838">
            <v>0.69000000000000006</v>
          </cell>
          <cell r="F838" t="str">
            <v>GEL</v>
          </cell>
          <cell r="G838">
            <v>0.4</v>
          </cell>
          <cell r="H838" t="str">
            <v>USD</v>
          </cell>
        </row>
        <row r="839">
          <cell r="B839">
            <v>40606</v>
          </cell>
          <cell r="C839">
            <v>40606</v>
          </cell>
          <cell r="E839">
            <v>4.67</v>
          </cell>
          <cell r="F839" t="str">
            <v>GEL</v>
          </cell>
          <cell r="G839">
            <v>2.7</v>
          </cell>
          <cell r="H839" t="str">
            <v>USD</v>
          </cell>
        </row>
        <row r="840">
          <cell r="B840">
            <v>40606</v>
          </cell>
          <cell r="C840">
            <v>40606</v>
          </cell>
          <cell r="E840">
            <v>1</v>
          </cell>
          <cell r="F840" t="str">
            <v>GEL</v>
          </cell>
          <cell r="G840">
            <v>0.57999999999999996</v>
          </cell>
          <cell r="H840" t="str">
            <v>USD</v>
          </cell>
        </row>
        <row r="841">
          <cell r="B841">
            <v>40606</v>
          </cell>
          <cell r="C841">
            <v>40606</v>
          </cell>
          <cell r="E841">
            <v>0.35000000000000003</v>
          </cell>
          <cell r="F841" t="str">
            <v>GEL</v>
          </cell>
          <cell r="G841">
            <v>0.2</v>
          </cell>
          <cell r="H841" t="str">
            <v>USD</v>
          </cell>
        </row>
        <row r="842">
          <cell r="B842">
            <v>40606</v>
          </cell>
          <cell r="C842">
            <v>40606</v>
          </cell>
          <cell r="E842">
            <v>1</v>
          </cell>
          <cell r="F842" t="str">
            <v>GEL</v>
          </cell>
          <cell r="G842">
            <v>0.57999999999999996</v>
          </cell>
          <cell r="H842" t="str">
            <v>USD</v>
          </cell>
        </row>
        <row r="843">
          <cell r="B843">
            <v>40606</v>
          </cell>
          <cell r="C843">
            <v>40606</v>
          </cell>
          <cell r="E843">
            <v>1.77</v>
          </cell>
          <cell r="F843" t="str">
            <v>GEL</v>
          </cell>
          <cell r="G843">
            <v>1.02</v>
          </cell>
          <cell r="H843" t="str">
            <v>USD</v>
          </cell>
        </row>
        <row r="844">
          <cell r="B844">
            <v>40606</v>
          </cell>
          <cell r="C844">
            <v>40606</v>
          </cell>
          <cell r="E844">
            <v>1.73</v>
          </cell>
          <cell r="F844" t="str">
            <v>GEL</v>
          </cell>
          <cell r="G844">
            <v>1</v>
          </cell>
          <cell r="H844" t="str">
            <v>USD</v>
          </cell>
        </row>
        <row r="845">
          <cell r="B845">
            <v>40606</v>
          </cell>
          <cell r="C845">
            <v>40606</v>
          </cell>
          <cell r="E845">
            <v>1.73</v>
          </cell>
          <cell r="F845" t="str">
            <v>GEL</v>
          </cell>
          <cell r="G845">
            <v>1</v>
          </cell>
          <cell r="H845" t="str">
            <v>USD</v>
          </cell>
        </row>
        <row r="846">
          <cell r="B846">
            <v>40606</v>
          </cell>
          <cell r="C846">
            <v>40606</v>
          </cell>
          <cell r="E846">
            <v>1.3800000000000001</v>
          </cell>
          <cell r="F846" t="str">
            <v>GEL</v>
          </cell>
          <cell r="G846">
            <v>0.8</v>
          </cell>
          <cell r="H846" t="str">
            <v>USD</v>
          </cell>
        </row>
        <row r="847">
          <cell r="B847">
            <v>40606</v>
          </cell>
          <cell r="C847">
            <v>40606</v>
          </cell>
          <cell r="E847">
            <v>2.77</v>
          </cell>
          <cell r="F847" t="str">
            <v>GEL</v>
          </cell>
          <cell r="G847">
            <v>1.6</v>
          </cell>
          <cell r="H847" t="str">
            <v>USD</v>
          </cell>
        </row>
        <row r="848">
          <cell r="B848">
            <v>40606</v>
          </cell>
          <cell r="C848">
            <v>40606</v>
          </cell>
          <cell r="E848">
            <v>2.4300000000000002</v>
          </cell>
          <cell r="F848" t="str">
            <v>GEL</v>
          </cell>
          <cell r="G848">
            <v>1.4000000000000001</v>
          </cell>
          <cell r="H848" t="str">
            <v>USD</v>
          </cell>
        </row>
        <row r="849">
          <cell r="B849">
            <v>40606</v>
          </cell>
          <cell r="C849">
            <v>40606</v>
          </cell>
          <cell r="E849">
            <v>1.73</v>
          </cell>
          <cell r="F849" t="str">
            <v>GEL</v>
          </cell>
          <cell r="G849">
            <v>1</v>
          </cell>
          <cell r="H849" t="str">
            <v>USD</v>
          </cell>
        </row>
        <row r="850">
          <cell r="B850">
            <v>40606</v>
          </cell>
          <cell r="C850">
            <v>40606</v>
          </cell>
          <cell r="E850">
            <v>2.59</v>
          </cell>
          <cell r="F850" t="str">
            <v>GEL</v>
          </cell>
          <cell r="G850">
            <v>1.5</v>
          </cell>
          <cell r="H850" t="str">
            <v>USD</v>
          </cell>
        </row>
        <row r="851">
          <cell r="B851">
            <v>40606</v>
          </cell>
          <cell r="C851">
            <v>40606</v>
          </cell>
          <cell r="E851">
            <v>0.69000000000000006</v>
          </cell>
          <cell r="F851" t="str">
            <v>GEL</v>
          </cell>
          <cell r="G851">
            <v>0.4</v>
          </cell>
          <cell r="H851" t="str">
            <v>USD</v>
          </cell>
        </row>
        <row r="852">
          <cell r="B852">
            <v>40606</v>
          </cell>
          <cell r="C852">
            <v>40606</v>
          </cell>
          <cell r="E852">
            <v>2.42</v>
          </cell>
          <cell r="F852" t="str">
            <v>GEL</v>
          </cell>
          <cell r="G852">
            <v>1.4000000000000001</v>
          </cell>
          <cell r="H852" t="str">
            <v>USD</v>
          </cell>
        </row>
        <row r="853">
          <cell r="B853">
            <v>40606</v>
          </cell>
          <cell r="C853">
            <v>40606</v>
          </cell>
          <cell r="E853">
            <v>1.3800000000000001</v>
          </cell>
          <cell r="F853" t="str">
            <v>GEL</v>
          </cell>
          <cell r="G853">
            <v>0.8</v>
          </cell>
          <cell r="H853" t="str">
            <v>USD</v>
          </cell>
        </row>
        <row r="854">
          <cell r="B854">
            <v>40606</v>
          </cell>
          <cell r="C854">
            <v>40606</v>
          </cell>
          <cell r="E854">
            <v>2</v>
          </cell>
          <cell r="F854" t="str">
            <v>GEL</v>
          </cell>
          <cell r="G854">
            <v>1.1599999999999999</v>
          </cell>
          <cell r="H854" t="str">
            <v>USD</v>
          </cell>
        </row>
        <row r="855">
          <cell r="B855">
            <v>40606</v>
          </cell>
          <cell r="C855">
            <v>40606</v>
          </cell>
          <cell r="E855">
            <v>10.029999999999999</v>
          </cell>
          <cell r="F855" t="str">
            <v>GEL</v>
          </cell>
          <cell r="G855">
            <v>5.8</v>
          </cell>
          <cell r="H855" t="str">
            <v>USD</v>
          </cell>
        </row>
        <row r="856">
          <cell r="B856">
            <v>40606</v>
          </cell>
          <cell r="C856">
            <v>40606</v>
          </cell>
          <cell r="E856">
            <v>13.83</v>
          </cell>
          <cell r="F856" t="str">
            <v>GEL</v>
          </cell>
          <cell r="G856">
            <v>8</v>
          </cell>
          <cell r="H856" t="str">
            <v>USD</v>
          </cell>
        </row>
        <row r="857">
          <cell r="B857">
            <v>40606</v>
          </cell>
          <cell r="C857">
            <v>40606</v>
          </cell>
          <cell r="E857">
            <v>2.42</v>
          </cell>
          <cell r="F857" t="str">
            <v>GEL</v>
          </cell>
          <cell r="G857">
            <v>1.4000000000000001</v>
          </cell>
          <cell r="H857" t="str">
            <v>USD</v>
          </cell>
        </row>
        <row r="858">
          <cell r="B858">
            <v>40606</v>
          </cell>
          <cell r="C858">
            <v>40606</v>
          </cell>
          <cell r="E858">
            <v>7.58</v>
          </cell>
          <cell r="F858" t="str">
            <v>GEL</v>
          </cell>
          <cell r="G858">
            <v>4.38</v>
          </cell>
          <cell r="H858" t="str">
            <v>USD</v>
          </cell>
        </row>
        <row r="859">
          <cell r="B859">
            <v>40606</v>
          </cell>
          <cell r="C859">
            <v>40606</v>
          </cell>
          <cell r="E859">
            <v>3.46</v>
          </cell>
          <cell r="F859" t="str">
            <v>GEL</v>
          </cell>
          <cell r="G859">
            <v>2</v>
          </cell>
          <cell r="H859" t="str">
            <v>USD</v>
          </cell>
        </row>
        <row r="860">
          <cell r="B860">
            <v>40606</v>
          </cell>
          <cell r="C860">
            <v>40606</v>
          </cell>
          <cell r="E860">
            <v>1</v>
          </cell>
          <cell r="F860" t="str">
            <v>GEL</v>
          </cell>
          <cell r="G860">
            <v>0.57999999999999996</v>
          </cell>
          <cell r="H860" t="str">
            <v>USD</v>
          </cell>
        </row>
        <row r="861">
          <cell r="B861">
            <v>40606</v>
          </cell>
          <cell r="C861">
            <v>40606</v>
          </cell>
          <cell r="E861">
            <v>0.35000000000000003</v>
          </cell>
          <cell r="F861" t="str">
            <v>GEL</v>
          </cell>
          <cell r="G861">
            <v>0.2</v>
          </cell>
          <cell r="H861" t="str">
            <v>USD</v>
          </cell>
        </row>
        <row r="862">
          <cell r="B862">
            <v>40606</v>
          </cell>
          <cell r="C862">
            <v>40606</v>
          </cell>
          <cell r="E862">
            <v>1.73</v>
          </cell>
          <cell r="F862" t="str">
            <v>GEL</v>
          </cell>
          <cell r="G862">
            <v>1</v>
          </cell>
          <cell r="H862" t="str">
            <v>USD</v>
          </cell>
        </row>
        <row r="863">
          <cell r="B863">
            <v>40606</v>
          </cell>
          <cell r="C863">
            <v>40606</v>
          </cell>
          <cell r="E863">
            <v>2.0699999999999998</v>
          </cell>
          <cell r="F863" t="str">
            <v>GEL</v>
          </cell>
          <cell r="G863">
            <v>1.2</v>
          </cell>
          <cell r="H863" t="str">
            <v>USD</v>
          </cell>
        </row>
        <row r="864">
          <cell r="B864">
            <v>40606</v>
          </cell>
          <cell r="C864">
            <v>40606</v>
          </cell>
          <cell r="E864">
            <v>0.21</v>
          </cell>
          <cell r="F864" t="str">
            <v>GEL</v>
          </cell>
          <cell r="G864">
            <v>0.12</v>
          </cell>
          <cell r="H864" t="str">
            <v>USD</v>
          </cell>
        </row>
        <row r="865">
          <cell r="B865">
            <v>40606</v>
          </cell>
          <cell r="C865">
            <v>40606</v>
          </cell>
          <cell r="E865">
            <v>2.77</v>
          </cell>
          <cell r="F865" t="str">
            <v>GEL</v>
          </cell>
          <cell r="G865">
            <v>1.6</v>
          </cell>
          <cell r="H865" t="str">
            <v>USD</v>
          </cell>
        </row>
        <row r="866">
          <cell r="B866">
            <v>40606</v>
          </cell>
          <cell r="C866">
            <v>40606</v>
          </cell>
          <cell r="E866">
            <v>0.35000000000000003</v>
          </cell>
          <cell r="F866" t="str">
            <v>GEL</v>
          </cell>
          <cell r="G866">
            <v>0.2</v>
          </cell>
          <cell r="H866" t="str">
            <v>USD</v>
          </cell>
        </row>
        <row r="867">
          <cell r="B867">
            <v>40606</v>
          </cell>
          <cell r="C867">
            <v>40606</v>
          </cell>
          <cell r="E867">
            <v>0.21</v>
          </cell>
          <cell r="F867" t="str">
            <v>GEL</v>
          </cell>
          <cell r="G867">
            <v>0.12</v>
          </cell>
          <cell r="H867" t="str">
            <v>USD</v>
          </cell>
        </row>
        <row r="868">
          <cell r="B868">
            <v>40606</v>
          </cell>
          <cell r="C868">
            <v>40606</v>
          </cell>
          <cell r="E868">
            <v>7.61</v>
          </cell>
          <cell r="F868" t="str">
            <v>GEL</v>
          </cell>
          <cell r="G868">
            <v>4.4000000000000004</v>
          </cell>
          <cell r="H868" t="str">
            <v>USD</v>
          </cell>
        </row>
        <row r="869">
          <cell r="B869">
            <v>40606</v>
          </cell>
          <cell r="C869">
            <v>40606</v>
          </cell>
          <cell r="E869">
            <v>1.04</v>
          </cell>
          <cell r="F869" t="str">
            <v>GEL</v>
          </cell>
          <cell r="G869">
            <v>0.6</v>
          </cell>
          <cell r="H869" t="str">
            <v>USD</v>
          </cell>
        </row>
        <row r="870">
          <cell r="B870">
            <v>40606</v>
          </cell>
          <cell r="C870">
            <v>40606</v>
          </cell>
          <cell r="E870">
            <v>1</v>
          </cell>
          <cell r="F870" t="str">
            <v>GEL</v>
          </cell>
          <cell r="G870">
            <v>0.57999999999999996</v>
          </cell>
          <cell r="H870" t="str">
            <v>USD</v>
          </cell>
        </row>
        <row r="871">
          <cell r="B871">
            <v>40606</v>
          </cell>
          <cell r="C871">
            <v>40606</v>
          </cell>
          <cell r="E871">
            <v>1.3800000000000001</v>
          </cell>
          <cell r="F871" t="str">
            <v>GEL</v>
          </cell>
          <cell r="G871">
            <v>0.8</v>
          </cell>
          <cell r="H871" t="str">
            <v>USD</v>
          </cell>
        </row>
        <row r="872">
          <cell r="B872">
            <v>40606</v>
          </cell>
          <cell r="C872">
            <v>40606</v>
          </cell>
          <cell r="E872">
            <v>2.77</v>
          </cell>
          <cell r="F872" t="str">
            <v>GEL</v>
          </cell>
          <cell r="G872">
            <v>1.6</v>
          </cell>
          <cell r="H872" t="str">
            <v>USD</v>
          </cell>
        </row>
        <row r="873">
          <cell r="B873">
            <v>40606</v>
          </cell>
          <cell r="C873">
            <v>40606</v>
          </cell>
          <cell r="E873">
            <v>0.35000000000000003</v>
          </cell>
          <cell r="F873" t="str">
            <v>GEL</v>
          </cell>
          <cell r="G873">
            <v>0.2</v>
          </cell>
          <cell r="H873" t="str">
            <v>USD</v>
          </cell>
        </row>
        <row r="874">
          <cell r="B874">
            <v>40606</v>
          </cell>
          <cell r="C874">
            <v>40606</v>
          </cell>
          <cell r="E874">
            <v>1</v>
          </cell>
          <cell r="F874" t="str">
            <v>GEL</v>
          </cell>
          <cell r="G874">
            <v>0.57999999999999996</v>
          </cell>
          <cell r="H874" t="str">
            <v>USD</v>
          </cell>
        </row>
        <row r="875">
          <cell r="B875">
            <v>40606</v>
          </cell>
          <cell r="C875">
            <v>40606</v>
          </cell>
          <cell r="E875">
            <v>0.69000000000000006</v>
          </cell>
          <cell r="F875" t="str">
            <v>GEL</v>
          </cell>
          <cell r="G875">
            <v>0.4</v>
          </cell>
          <cell r="H875" t="str">
            <v>USD</v>
          </cell>
        </row>
        <row r="876">
          <cell r="B876">
            <v>40606</v>
          </cell>
          <cell r="C876">
            <v>40606</v>
          </cell>
          <cell r="E876">
            <v>1.3800000000000001</v>
          </cell>
          <cell r="F876" t="str">
            <v>GEL</v>
          </cell>
          <cell r="G876">
            <v>0.8</v>
          </cell>
          <cell r="H876" t="str">
            <v>USD</v>
          </cell>
        </row>
        <row r="877">
          <cell r="B877">
            <v>40606</v>
          </cell>
          <cell r="C877">
            <v>40606</v>
          </cell>
          <cell r="E877">
            <v>1.73</v>
          </cell>
          <cell r="F877" t="str">
            <v>GEL</v>
          </cell>
          <cell r="G877">
            <v>1</v>
          </cell>
          <cell r="H877" t="str">
            <v>USD</v>
          </cell>
        </row>
        <row r="878">
          <cell r="B878">
            <v>40606</v>
          </cell>
          <cell r="C878">
            <v>40612</v>
          </cell>
          <cell r="E878">
            <v>69840</v>
          </cell>
          <cell r="F878" t="str">
            <v>USD</v>
          </cell>
          <cell r="G878">
            <v>50000</v>
          </cell>
          <cell r="H878" t="str">
            <v>EUR</v>
          </cell>
        </row>
        <row r="879">
          <cell r="B879">
            <v>40606</v>
          </cell>
          <cell r="C879">
            <v>40606</v>
          </cell>
          <cell r="E879">
            <v>1100000</v>
          </cell>
          <cell r="F879" t="str">
            <v>RUR</v>
          </cell>
          <cell r="G879">
            <v>39034.32</v>
          </cell>
          <cell r="H879" t="str">
            <v>USD</v>
          </cell>
        </row>
        <row r="880">
          <cell r="B880">
            <v>40606</v>
          </cell>
          <cell r="C880">
            <v>40606</v>
          </cell>
          <cell r="E880">
            <v>40000</v>
          </cell>
          <cell r="F880" t="str">
            <v>GBP</v>
          </cell>
          <cell r="G880">
            <v>65154.16</v>
          </cell>
          <cell r="H880" t="str">
            <v>USD</v>
          </cell>
        </row>
        <row r="881">
          <cell r="B881">
            <v>40606</v>
          </cell>
          <cell r="C881">
            <v>40606</v>
          </cell>
          <cell r="E881">
            <v>37696.35</v>
          </cell>
          <cell r="F881" t="str">
            <v>USD</v>
          </cell>
          <cell r="G881">
            <v>27000</v>
          </cell>
          <cell r="H881" t="str">
            <v>EUR</v>
          </cell>
        </row>
        <row r="882">
          <cell r="B882">
            <v>40606</v>
          </cell>
          <cell r="C882">
            <v>40606</v>
          </cell>
          <cell r="E882">
            <v>859500</v>
          </cell>
          <cell r="F882" t="str">
            <v>GEL</v>
          </cell>
          <cell r="G882">
            <v>500000</v>
          </cell>
          <cell r="H882" t="str">
            <v>USD</v>
          </cell>
        </row>
        <row r="883">
          <cell r="B883">
            <v>40606</v>
          </cell>
          <cell r="C883">
            <v>40606</v>
          </cell>
          <cell r="E883">
            <v>1455.82</v>
          </cell>
          <cell r="F883" t="str">
            <v>EUR</v>
          </cell>
          <cell r="G883">
            <v>2041.06</v>
          </cell>
          <cell r="H883" t="str">
            <v>USD</v>
          </cell>
        </row>
        <row r="884">
          <cell r="B884">
            <v>40606</v>
          </cell>
          <cell r="C884">
            <v>40606</v>
          </cell>
          <cell r="E884">
            <v>64.099999999999994</v>
          </cell>
          <cell r="F884" t="str">
            <v>EUR</v>
          </cell>
          <cell r="G884">
            <v>153.35</v>
          </cell>
          <cell r="H884" t="str">
            <v>GEL</v>
          </cell>
        </row>
        <row r="885">
          <cell r="B885">
            <v>40606</v>
          </cell>
          <cell r="C885">
            <v>40606</v>
          </cell>
          <cell r="E885">
            <v>1</v>
          </cell>
          <cell r="F885" t="str">
            <v>GEL</v>
          </cell>
          <cell r="G885">
            <v>0.57999999999999996</v>
          </cell>
          <cell r="H885" t="str">
            <v>USD</v>
          </cell>
        </row>
        <row r="886">
          <cell r="B886">
            <v>40606</v>
          </cell>
          <cell r="C886">
            <v>40606</v>
          </cell>
          <cell r="E886">
            <v>6.57</v>
          </cell>
          <cell r="F886" t="str">
            <v>GEL</v>
          </cell>
          <cell r="G886">
            <v>3.8000000000000003</v>
          </cell>
          <cell r="H886" t="str">
            <v>USD</v>
          </cell>
        </row>
        <row r="887">
          <cell r="B887">
            <v>40606</v>
          </cell>
          <cell r="C887">
            <v>40606</v>
          </cell>
          <cell r="E887">
            <v>1</v>
          </cell>
          <cell r="F887" t="str">
            <v>GEL</v>
          </cell>
          <cell r="G887">
            <v>0.57999999999999996</v>
          </cell>
          <cell r="H887" t="str">
            <v>USD</v>
          </cell>
        </row>
        <row r="888">
          <cell r="B888">
            <v>40606</v>
          </cell>
          <cell r="C888">
            <v>40606</v>
          </cell>
          <cell r="E888">
            <v>7.92</v>
          </cell>
          <cell r="F888" t="str">
            <v>GEL</v>
          </cell>
          <cell r="G888">
            <v>4.58</v>
          </cell>
          <cell r="H888" t="str">
            <v>USD</v>
          </cell>
        </row>
        <row r="889">
          <cell r="B889">
            <v>40606</v>
          </cell>
          <cell r="C889">
            <v>40606</v>
          </cell>
          <cell r="E889">
            <v>1</v>
          </cell>
          <cell r="F889" t="str">
            <v>GEL</v>
          </cell>
          <cell r="G889">
            <v>0.57999999999999996</v>
          </cell>
          <cell r="H889" t="str">
            <v>USD</v>
          </cell>
        </row>
        <row r="890">
          <cell r="B890">
            <v>40606</v>
          </cell>
          <cell r="C890">
            <v>40606</v>
          </cell>
          <cell r="E890">
            <v>0.9</v>
          </cell>
          <cell r="F890" t="str">
            <v>GEL</v>
          </cell>
          <cell r="G890">
            <v>0.52</v>
          </cell>
          <cell r="H890" t="str">
            <v>USD</v>
          </cell>
        </row>
        <row r="891">
          <cell r="B891">
            <v>40606</v>
          </cell>
          <cell r="C891">
            <v>40606</v>
          </cell>
          <cell r="E891">
            <v>0.35000000000000003</v>
          </cell>
          <cell r="F891" t="str">
            <v>GEL</v>
          </cell>
          <cell r="G891">
            <v>0.2</v>
          </cell>
          <cell r="H891" t="str">
            <v>USD</v>
          </cell>
        </row>
        <row r="892">
          <cell r="B892">
            <v>40606</v>
          </cell>
          <cell r="C892">
            <v>40606</v>
          </cell>
          <cell r="E892">
            <v>1.69</v>
          </cell>
          <cell r="F892" t="str">
            <v>GEL</v>
          </cell>
          <cell r="G892">
            <v>0.98</v>
          </cell>
          <cell r="H892" t="str">
            <v>USD</v>
          </cell>
        </row>
        <row r="893">
          <cell r="B893">
            <v>40606</v>
          </cell>
          <cell r="C893">
            <v>40606</v>
          </cell>
          <cell r="E893">
            <v>2.0699999999999998</v>
          </cell>
          <cell r="F893" t="str">
            <v>GEL</v>
          </cell>
          <cell r="G893">
            <v>1.2</v>
          </cell>
          <cell r="H893" t="str">
            <v>USD</v>
          </cell>
        </row>
        <row r="894">
          <cell r="B894">
            <v>40606</v>
          </cell>
          <cell r="C894">
            <v>40606</v>
          </cell>
          <cell r="E894">
            <v>2.0699999999999998</v>
          </cell>
          <cell r="F894" t="str">
            <v>GEL</v>
          </cell>
          <cell r="G894">
            <v>1.2</v>
          </cell>
          <cell r="H894" t="str">
            <v>USD</v>
          </cell>
        </row>
        <row r="895">
          <cell r="B895">
            <v>40606</v>
          </cell>
          <cell r="C895">
            <v>40606</v>
          </cell>
          <cell r="E895">
            <v>1.3800000000000001</v>
          </cell>
          <cell r="F895" t="str">
            <v>GEL</v>
          </cell>
          <cell r="G895">
            <v>0.8</v>
          </cell>
          <cell r="H895" t="str">
            <v>USD</v>
          </cell>
        </row>
        <row r="896">
          <cell r="B896">
            <v>40606</v>
          </cell>
          <cell r="C896">
            <v>40606</v>
          </cell>
          <cell r="E896">
            <v>0.69000000000000006</v>
          </cell>
          <cell r="F896" t="str">
            <v>GEL</v>
          </cell>
          <cell r="G896">
            <v>0.4</v>
          </cell>
          <cell r="H896" t="str">
            <v>USD</v>
          </cell>
        </row>
        <row r="897">
          <cell r="B897">
            <v>40606</v>
          </cell>
          <cell r="C897">
            <v>40606</v>
          </cell>
          <cell r="E897">
            <v>1</v>
          </cell>
          <cell r="F897" t="str">
            <v>GEL</v>
          </cell>
          <cell r="G897">
            <v>0.57999999999999996</v>
          </cell>
          <cell r="H897" t="str">
            <v>USD</v>
          </cell>
        </row>
        <row r="898">
          <cell r="B898">
            <v>40606</v>
          </cell>
          <cell r="C898">
            <v>40606</v>
          </cell>
          <cell r="E898">
            <v>1.04</v>
          </cell>
          <cell r="F898" t="str">
            <v>GEL</v>
          </cell>
          <cell r="G898">
            <v>0.6</v>
          </cell>
          <cell r="H898" t="str">
            <v>USD</v>
          </cell>
        </row>
        <row r="899">
          <cell r="B899">
            <v>40606</v>
          </cell>
          <cell r="C899">
            <v>40606</v>
          </cell>
          <cell r="E899">
            <v>16.600000000000001</v>
          </cell>
          <cell r="F899" t="str">
            <v>GEL</v>
          </cell>
          <cell r="G899">
            <v>9.6</v>
          </cell>
          <cell r="H899" t="str">
            <v>USD</v>
          </cell>
        </row>
        <row r="900">
          <cell r="B900">
            <v>40606</v>
          </cell>
          <cell r="C900">
            <v>40606</v>
          </cell>
          <cell r="E900">
            <v>1.04</v>
          </cell>
          <cell r="F900" t="str">
            <v>GEL</v>
          </cell>
          <cell r="G900">
            <v>0.6</v>
          </cell>
          <cell r="H900" t="str">
            <v>USD</v>
          </cell>
        </row>
        <row r="901">
          <cell r="B901">
            <v>40606</v>
          </cell>
          <cell r="C901">
            <v>40606</v>
          </cell>
          <cell r="E901">
            <v>0.21</v>
          </cell>
          <cell r="F901" t="str">
            <v>GEL</v>
          </cell>
          <cell r="G901">
            <v>0.12</v>
          </cell>
          <cell r="H901" t="str">
            <v>USD</v>
          </cell>
        </row>
        <row r="902">
          <cell r="B902">
            <v>40606</v>
          </cell>
          <cell r="C902">
            <v>40606</v>
          </cell>
          <cell r="E902">
            <v>0.69000000000000006</v>
          </cell>
          <cell r="F902" t="str">
            <v>GEL</v>
          </cell>
          <cell r="G902">
            <v>0.4</v>
          </cell>
          <cell r="H902" t="str">
            <v>USD</v>
          </cell>
        </row>
        <row r="903">
          <cell r="B903">
            <v>40606</v>
          </cell>
          <cell r="C903">
            <v>40606</v>
          </cell>
          <cell r="E903">
            <v>1</v>
          </cell>
          <cell r="F903" t="str">
            <v>GEL</v>
          </cell>
          <cell r="G903">
            <v>0.57999999999999996</v>
          </cell>
          <cell r="H903" t="str">
            <v>USD</v>
          </cell>
        </row>
        <row r="904">
          <cell r="B904">
            <v>40606</v>
          </cell>
          <cell r="C904">
            <v>40606</v>
          </cell>
          <cell r="E904">
            <v>1.04</v>
          </cell>
          <cell r="F904" t="str">
            <v>GEL</v>
          </cell>
          <cell r="G904">
            <v>0.6</v>
          </cell>
          <cell r="H904" t="str">
            <v>USD</v>
          </cell>
        </row>
        <row r="905">
          <cell r="B905">
            <v>40606</v>
          </cell>
          <cell r="C905">
            <v>40606</v>
          </cell>
          <cell r="E905">
            <v>340.09000000000003</v>
          </cell>
          <cell r="F905" t="str">
            <v>USD</v>
          </cell>
          <cell r="G905">
            <v>588.05000000000007</v>
          </cell>
          <cell r="H905" t="str">
            <v>GEL</v>
          </cell>
        </row>
        <row r="906">
          <cell r="B906">
            <v>40606</v>
          </cell>
          <cell r="C906">
            <v>40606</v>
          </cell>
          <cell r="E906">
            <v>1.3800000000000001</v>
          </cell>
          <cell r="F906" t="str">
            <v>GEL</v>
          </cell>
          <cell r="G906">
            <v>0.8</v>
          </cell>
          <cell r="H906" t="str">
            <v>USD</v>
          </cell>
        </row>
        <row r="907">
          <cell r="B907">
            <v>40606</v>
          </cell>
          <cell r="C907">
            <v>40606</v>
          </cell>
          <cell r="E907">
            <v>0.70000000000000007</v>
          </cell>
          <cell r="F907" t="str">
            <v>GEL</v>
          </cell>
          <cell r="G907">
            <v>0.4</v>
          </cell>
          <cell r="H907" t="str">
            <v>USD</v>
          </cell>
        </row>
        <row r="908">
          <cell r="B908">
            <v>40606</v>
          </cell>
          <cell r="C908">
            <v>40606</v>
          </cell>
          <cell r="E908">
            <v>1</v>
          </cell>
          <cell r="F908" t="str">
            <v>GEL</v>
          </cell>
          <cell r="G908">
            <v>0.57999999999999996</v>
          </cell>
          <cell r="H908" t="str">
            <v>USD</v>
          </cell>
        </row>
        <row r="909">
          <cell r="B909">
            <v>40606</v>
          </cell>
          <cell r="C909">
            <v>40606</v>
          </cell>
          <cell r="E909">
            <v>1.04</v>
          </cell>
          <cell r="F909" t="str">
            <v>GEL</v>
          </cell>
          <cell r="G909">
            <v>0.6</v>
          </cell>
          <cell r="H909" t="str">
            <v>USD</v>
          </cell>
        </row>
        <row r="910">
          <cell r="B910">
            <v>40606</v>
          </cell>
          <cell r="C910">
            <v>40606</v>
          </cell>
          <cell r="E910">
            <v>0.69000000000000006</v>
          </cell>
          <cell r="F910" t="str">
            <v>GEL</v>
          </cell>
          <cell r="G910">
            <v>0.4</v>
          </cell>
          <cell r="H910" t="str">
            <v>USD</v>
          </cell>
        </row>
        <row r="911">
          <cell r="B911">
            <v>40606</v>
          </cell>
          <cell r="C911">
            <v>40606</v>
          </cell>
          <cell r="E911">
            <v>3.11</v>
          </cell>
          <cell r="F911" t="str">
            <v>GEL</v>
          </cell>
          <cell r="G911">
            <v>1.8</v>
          </cell>
          <cell r="H911" t="str">
            <v>USD</v>
          </cell>
        </row>
        <row r="912">
          <cell r="B912">
            <v>40606</v>
          </cell>
          <cell r="C912">
            <v>40606</v>
          </cell>
          <cell r="E912">
            <v>1.04</v>
          </cell>
          <cell r="F912" t="str">
            <v>GEL</v>
          </cell>
          <cell r="G912">
            <v>0.6</v>
          </cell>
          <cell r="H912" t="str">
            <v>USD</v>
          </cell>
        </row>
        <row r="913">
          <cell r="B913">
            <v>40606</v>
          </cell>
          <cell r="C913">
            <v>40606</v>
          </cell>
          <cell r="E913">
            <v>3.12</v>
          </cell>
          <cell r="F913" t="str">
            <v>GEL</v>
          </cell>
          <cell r="G913">
            <v>1.8</v>
          </cell>
          <cell r="H913" t="str">
            <v>USD</v>
          </cell>
        </row>
        <row r="914">
          <cell r="B914">
            <v>40606</v>
          </cell>
          <cell r="C914">
            <v>40606</v>
          </cell>
          <cell r="E914">
            <v>0.69000000000000006</v>
          </cell>
          <cell r="F914" t="str">
            <v>GEL</v>
          </cell>
          <cell r="G914">
            <v>0.4</v>
          </cell>
          <cell r="H914" t="str">
            <v>USD</v>
          </cell>
        </row>
        <row r="915">
          <cell r="B915">
            <v>40606</v>
          </cell>
          <cell r="C915">
            <v>40606</v>
          </cell>
          <cell r="E915">
            <v>0.35000000000000003</v>
          </cell>
          <cell r="F915" t="str">
            <v>GEL</v>
          </cell>
          <cell r="G915">
            <v>0.2</v>
          </cell>
          <cell r="H915" t="str">
            <v>USD</v>
          </cell>
        </row>
        <row r="916">
          <cell r="B916">
            <v>40606</v>
          </cell>
          <cell r="C916">
            <v>40606</v>
          </cell>
          <cell r="E916">
            <v>1.3800000000000001</v>
          </cell>
          <cell r="F916" t="str">
            <v>GEL</v>
          </cell>
          <cell r="G916">
            <v>0.8</v>
          </cell>
          <cell r="H916" t="str">
            <v>USD</v>
          </cell>
        </row>
        <row r="917">
          <cell r="B917">
            <v>40606</v>
          </cell>
          <cell r="C917">
            <v>40606</v>
          </cell>
          <cell r="E917">
            <v>1.04</v>
          </cell>
          <cell r="F917" t="str">
            <v>GEL</v>
          </cell>
          <cell r="G917">
            <v>0.6</v>
          </cell>
          <cell r="H917" t="str">
            <v>USD</v>
          </cell>
        </row>
        <row r="918">
          <cell r="B918">
            <v>40606</v>
          </cell>
          <cell r="C918">
            <v>40606</v>
          </cell>
          <cell r="E918">
            <v>0.35000000000000003</v>
          </cell>
          <cell r="F918" t="str">
            <v>GEL</v>
          </cell>
          <cell r="G918">
            <v>0.2</v>
          </cell>
          <cell r="H918" t="str">
            <v>USD</v>
          </cell>
        </row>
        <row r="919">
          <cell r="B919">
            <v>40606</v>
          </cell>
          <cell r="C919">
            <v>40606</v>
          </cell>
          <cell r="E919">
            <v>1.04</v>
          </cell>
          <cell r="F919" t="str">
            <v>GEL</v>
          </cell>
          <cell r="G919">
            <v>0.6</v>
          </cell>
          <cell r="H919" t="str">
            <v>USD</v>
          </cell>
        </row>
        <row r="920">
          <cell r="B920">
            <v>40606</v>
          </cell>
          <cell r="C920">
            <v>40606</v>
          </cell>
          <cell r="E920">
            <v>2.77</v>
          </cell>
          <cell r="F920" t="str">
            <v>GEL</v>
          </cell>
          <cell r="G920">
            <v>1.6</v>
          </cell>
          <cell r="H920" t="str">
            <v>USD</v>
          </cell>
        </row>
        <row r="921">
          <cell r="B921">
            <v>40606</v>
          </cell>
          <cell r="C921">
            <v>40606</v>
          </cell>
          <cell r="E921">
            <v>1.04</v>
          </cell>
          <cell r="F921" t="str">
            <v>GEL</v>
          </cell>
          <cell r="G921">
            <v>0.6</v>
          </cell>
          <cell r="H921" t="str">
            <v>USD</v>
          </cell>
        </row>
        <row r="922">
          <cell r="B922">
            <v>40606</v>
          </cell>
          <cell r="C922">
            <v>40606</v>
          </cell>
          <cell r="E922">
            <v>1.73</v>
          </cell>
          <cell r="F922" t="str">
            <v>GEL</v>
          </cell>
          <cell r="G922">
            <v>1</v>
          </cell>
          <cell r="H922" t="str">
            <v>USD</v>
          </cell>
        </row>
        <row r="923">
          <cell r="B923">
            <v>40606</v>
          </cell>
          <cell r="C923">
            <v>40606</v>
          </cell>
          <cell r="E923">
            <v>3.46</v>
          </cell>
          <cell r="F923" t="str">
            <v>GEL</v>
          </cell>
          <cell r="G923">
            <v>2</v>
          </cell>
          <cell r="H923" t="str">
            <v>USD</v>
          </cell>
        </row>
        <row r="924">
          <cell r="B924">
            <v>40606</v>
          </cell>
          <cell r="C924">
            <v>40606</v>
          </cell>
          <cell r="E924">
            <v>1.04</v>
          </cell>
          <cell r="F924" t="str">
            <v>GEL</v>
          </cell>
          <cell r="G924">
            <v>0.6</v>
          </cell>
          <cell r="H924" t="str">
            <v>USD</v>
          </cell>
        </row>
        <row r="925">
          <cell r="B925">
            <v>40606</v>
          </cell>
          <cell r="C925">
            <v>40606</v>
          </cell>
          <cell r="E925">
            <v>0.35000000000000003</v>
          </cell>
          <cell r="F925" t="str">
            <v>GEL</v>
          </cell>
          <cell r="G925">
            <v>0.2</v>
          </cell>
          <cell r="H925" t="str">
            <v>USD</v>
          </cell>
        </row>
        <row r="926">
          <cell r="B926">
            <v>40606</v>
          </cell>
          <cell r="C926">
            <v>40606</v>
          </cell>
          <cell r="E926">
            <v>1.04</v>
          </cell>
          <cell r="F926" t="str">
            <v>GEL</v>
          </cell>
          <cell r="G926">
            <v>0.6</v>
          </cell>
          <cell r="H926" t="str">
            <v>USD</v>
          </cell>
        </row>
        <row r="927">
          <cell r="B927">
            <v>40606</v>
          </cell>
          <cell r="C927">
            <v>40606</v>
          </cell>
          <cell r="E927">
            <v>0.52</v>
          </cell>
          <cell r="F927" t="str">
            <v>GEL</v>
          </cell>
          <cell r="G927">
            <v>0.3</v>
          </cell>
          <cell r="H927" t="str">
            <v>USD</v>
          </cell>
        </row>
        <row r="928">
          <cell r="B928">
            <v>40606</v>
          </cell>
          <cell r="C928">
            <v>40606</v>
          </cell>
          <cell r="E928">
            <v>1.73</v>
          </cell>
          <cell r="F928" t="str">
            <v>GEL</v>
          </cell>
          <cell r="G928">
            <v>1</v>
          </cell>
          <cell r="H928" t="str">
            <v>USD</v>
          </cell>
        </row>
        <row r="929">
          <cell r="B929">
            <v>40606</v>
          </cell>
          <cell r="C929">
            <v>40606</v>
          </cell>
          <cell r="E929">
            <v>2.77</v>
          </cell>
          <cell r="F929" t="str">
            <v>GEL</v>
          </cell>
          <cell r="G929">
            <v>1.6</v>
          </cell>
          <cell r="H929" t="str">
            <v>USD</v>
          </cell>
        </row>
        <row r="930">
          <cell r="B930">
            <v>40606</v>
          </cell>
          <cell r="C930">
            <v>40606</v>
          </cell>
          <cell r="E930">
            <v>0.69000000000000006</v>
          </cell>
          <cell r="F930" t="str">
            <v>GEL</v>
          </cell>
          <cell r="G930">
            <v>0.4</v>
          </cell>
          <cell r="H930" t="str">
            <v>USD</v>
          </cell>
        </row>
        <row r="931">
          <cell r="B931">
            <v>40606</v>
          </cell>
          <cell r="C931">
            <v>40606</v>
          </cell>
          <cell r="E931">
            <v>1.73</v>
          </cell>
          <cell r="F931" t="str">
            <v>GEL</v>
          </cell>
          <cell r="G931">
            <v>1</v>
          </cell>
          <cell r="H931" t="str">
            <v>USD</v>
          </cell>
        </row>
        <row r="932">
          <cell r="B932">
            <v>40606</v>
          </cell>
          <cell r="C932">
            <v>40606</v>
          </cell>
          <cell r="E932">
            <v>0.35000000000000003</v>
          </cell>
          <cell r="F932" t="str">
            <v>GEL</v>
          </cell>
          <cell r="G932">
            <v>0.2</v>
          </cell>
          <cell r="H932" t="str">
            <v>USD</v>
          </cell>
        </row>
        <row r="933">
          <cell r="B933">
            <v>40606</v>
          </cell>
          <cell r="C933">
            <v>40606</v>
          </cell>
          <cell r="E933">
            <v>1.04</v>
          </cell>
          <cell r="F933" t="str">
            <v>GEL</v>
          </cell>
          <cell r="G933">
            <v>0.6</v>
          </cell>
          <cell r="H933" t="str">
            <v>USD</v>
          </cell>
        </row>
        <row r="934">
          <cell r="B934">
            <v>40606</v>
          </cell>
          <cell r="C934">
            <v>40606</v>
          </cell>
          <cell r="E934">
            <v>2.77</v>
          </cell>
          <cell r="F934" t="str">
            <v>GEL</v>
          </cell>
          <cell r="G934">
            <v>1.6</v>
          </cell>
          <cell r="H934" t="str">
            <v>USD</v>
          </cell>
        </row>
        <row r="935">
          <cell r="B935">
            <v>40606</v>
          </cell>
          <cell r="C935">
            <v>40606</v>
          </cell>
          <cell r="E935">
            <v>2.94</v>
          </cell>
          <cell r="F935" t="str">
            <v>GEL</v>
          </cell>
          <cell r="G935">
            <v>1.7</v>
          </cell>
          <cell r="H935" t="str">
            <v>USD</v>
          </cell>
        </row>
        <row r="936">
          <cell r="B936">
            <v>40606</v>
          </cell>
          <cell r="C936">
            <v>40606</v>
          </cell>
          <cell r="E936">
            <v>1.04</v>
          </cell>
          <cell r="F936" t="str">
            <v>GEL</v>
          </cell>
          <cell r="G936">
            <v>0.6</v>
          </cell>
          <cell r="H936" t="str">
            <v>USD</v>
          </cell>
        </row>
        <row r="937">
          <cell r="B937">
            <v>40606</v>
          </cell>
          <cell r="C937">
            <v>40606</v>
          </cell>
          <cell r="E937">
            <v>0.21</v>
          </cell>
          <cell r="F937" t="str">
            <v>GEL</v>
          </cell>
          <cell r="G937">
            <v>0.12</v>
          </cell>
          <cell r="H937" t="str">
            <v>USD</v>
          </cell>
        </row>
        <row r="938">
          <cell r="B938">
            <v>40606</v>
          </cell>
          <cell r="C938">
            <v>40606</v>
          </cell>
          <cell r="E938">
            <v>0.21</v>
          </cell>
          <cell r="F938" t="str">
            <v>GEL</v>
          </cell>
          <cell r="G938">
            <v>0.12</v>
          </cell>
          <cell r="H938" t="str">
            <v>USD</v>
          </cell>
        </row>
        <row r="939">
          <cell r="B939">
            <v>40606</v>
          </cell>
          <cell r="C939">
            <v>40606</v>
          </cell>
          <cell r="E939">
            <v>2.77</v>
          </cell>
          <cell r="F939" t="str">
            <v>GEL</v>
          </cell>
          <cell r="G939">
            <v>1.6</v>
          </cell>
          <cell r="H939" t="str">
            <v>USD</v>
          </cell>
        </row>
        <row r="940">
          <cell r="B940">
            <v>40606</v>
          </cell>
          <cell r="C940">
            <v>40606</v>
          </cell>
          <cell r="E940">
            <v>3.46</v>
          </cell>
          <cell r="F940" t="str">
            <v>GEL</v>
          </cell>
          <cell r="G940">
            <v>2</v>
          </cell>
          <cell r="H940" t="str">
            <v>USD</v>
          </cell>
        </row>
        <row r="941">
          <cell r="B941">
            <v>40606</v>
          </cell>
          <cell r="C941">
            <v>40606</v>
          </cell>
          <cell r="E941">
            <v>0.35000000000000003</v>
          </cell>
          <cell r="F941" t="str">
            <v>GEL</v>
          </cell>
          <cell r="G941">
            <v>0.2</v>
          </cell>
          <cell r="H941" t="str">
            <v>USD</v>
          </cell>
        </row>
        <row r="942">
          <cell r="B942">
            <v>40606</v>
          </cell>
          <cell r="C942">
            <v>40606</v>
          </cell>
          <cell r="E942">
            <v>1.3800000000000001</v>
          </cell>
          <cell r="F942" t="str">
            <v>GEL</v>
          </cell>
          <cell r="G942">
            <v>0.8</v>
          </cell>
          <cell r="H942" t="str">
            <v>USD</v>
          </cell>
        </row>
        <row r="943">
          <cell r="B943">
            <v>40606</v>
          </cell>
          <cell r="C943">
            <v>40606</v>
          </cell>
          <cell r="E943">
            <v>0.35000000000000003</v>
          </cell>
          <cell r="F943" t="str">
            <v>GEL</v>
          </cell>
          <cell r="G943">
            <v>0.2</v>
          </cell>
          <cell r="H943" t="str">
            <v>USD</v>
          </cell>
        </row>
        <row r="944">
          <cell r="B944">
            <v>40606</v>
          </cell>
          <cell r="C944">
            <v>40606</v>
          </cell>
          <cell r="E944">
            <v>2.08</v>
          </cell>
          <cell r="F944" t="str">
            <v>GEL</v>
          </cell>
          <cell r="G944">
            <v>1.2</v>
          </cell>
          <cell r="H944" t="str">
            <v>USD</v>
          </cell>
        </row>
        <row r="945">
          <cell r="B945">
            <v>40606</v>
          </cell>
          <cell r="C945">
            <v>40606</v>
          </cell>
          <cell r="E945">
            <v>1.73</v>
          </cell>
          <cell r="F945" t="str">
            <v>GEL</v>
          </cell>
          <cell r="G945">
            <v>1</v>
          </cell>
          <cell r="H945" t="str">
            <v>USD</v>
          </cell>
        </row>
        <row r="946">
          <cell r="B946">
            <v>40606</v>
          </cell>
          <cell r="C946">
            <v>40606</v>
          </cell>
          <cell r="E946">
            <v>2.77</v>
          </cell>
          <cell r="F946" t="str">
            <v>GEL</v>
          </cell>
          <cell r="G946">
            <v>1.6</v>
          </cell>
          <cell r="H946" t="str">
            <v>USD</v>
          </cell>
        </row>
        <row r="947">
          <cell r="B947">
            <v>40606</v>
          </cell>
          <cell r="C947">
            <v>40606</v>
          </cell>
          <cell r="E947">
            <v>1.04</v>
          </cell>
          <cell r="F947" t="str">
            <v>GEL</v>
          </cell>
          <cell r="G947">
            <v>0.6</v>
          </cell>
          <cell r="H947" t="str">
            <v>USD</v>
          </cell>
        </row>
        <row r="948">
          <cell r="B948">
            <v>40606</v>
          </cell>
          <cell r="C948">
            <v>40606</v>
          </cell>
          <cell r="E948">
            <v>1.3800000000000001</v>
          </cell>
          <cell r="F948" t="str">
            <v>GEL</v>
          </cell>
          <cell r="G948">
            <v>0.8</v>
          </cell>
          <cell r="H948" t="str">
            <v>USD</v>
          </cell>
        </row>
        <row r="949">
          <cell r="B949">
            <v>40606</v>
          </cell>
          <cell r="C949">
            <v>40606</v>
          </cell>
          <cell r="E949">
            <v>2.42</v>
          </cell>
          <cell r="F949" t="str">
            <v>GEL</v>
          </cell>
          <cell r="G949">
            <v>1.4000000000000001</v>
          </cell>
          <cell r="H949" t="str">
            <v>USD</v>
          </cell>
        </row>
        <row r="950">
          <cell r="B950">
            <v>40606</v>
          </cell>
          <cell r="C950">
            <v>40606</v>
          </cell>
          <cell r="E950">
            <v>1.59</v>
          </cell>
          <cell r="F950" t="str">
            <v>GEL</v>
          </cell>
          <cell r="G950">
            <v>0.92</v>
          </cell>
          <cell r="H950" t="str">
            <v>USD</v>
          </cell>
        </row>
        <row r="951">
          <cell r="B951">
            <v>40606</v>
          </cell>
          <cell r="C951">
            <v>40606</v>
          </cell>
          <cell r="E951">
            <v>0.69000000000000006</v>
          </cell>
          <cell r="F951" t="str">
            <v>GEL</v>
          </cell>
          <cell r="G951">
            <v>0.4</v>
          </cell>
          <cell r="H951" t="str">
            <v>USD</v>
          </cell>
        </row>
        <row r="952">
          <cell r="B952">
            <v>40606</v>
          </cell>
          <cell r="C952">
            <v>40606</v>
          </cell>
          <cell r="E952">
            <v>1.04</v>
          </cell>
          <cell r="F952" t="str">
            <v>GEL</v>
          </cell>
          <cell r="G952">
            <v>0.6</v>
          </cell>
          <cell r="H952" t="str">
            <v>USD</v>
          </cell>
        </row>
        <row r="953">
          <cell r="B953">
            <v>40606</v>
          </cell>
          <cell r="C953">
            <v>40606</v>
          </cell>
          <cell r="E953">
            <v>2.77</v>
          </cell>
          <cell r="F953" t="str">
            <v>GEL</v>
          </cell>
          <cell r="G953">
            <v>1.6</v>
          </cell>
          <cell r="H953" t="str">
            <v>USD</v>
          </cell>
        </row>
        <row r="954">
          <cell r="B954">
            <v>40606</v>
          </cell>
          <cell r="C954">
            <v>40606</v>
          </cell>
          <cell r="E954">
            <v>0.35000000000000003</v>
          </cell>
          <cell r="F954" t="str">
            <v>GEL</v>
          </cell>
          <cell r="G954">
            <v>0.2</v>
          </cell>
          <cell r="H954" t="str">
            <v>USD</v>
          </cell>
        </row>
        <row r="955">
          <cell r="B955">
            <v>40606</v>
          </cell>
          <cell r="C955">
            <v>40606</v>
          </cell>
          <cell r="E955">
            <v>0.52</v>
          </cell>
          <cell r="F955" t="str">
            <v>GEL</v>
          </cell>
          <cell r="G955">
            <v>0.3</v>
          </cell>
          <cell r="H955" t="str">
            <v>USD</v>
          </cell>
        </row>
        <row r="956">
          <cell r="B956">
            <v>40606</v>
          </cell>
          <cell r="C956">
            <v>40606</v>
          </cell>
          <cell r="E956">
            <v>0.35000000000000003</v>
          </cell>
          <cell r="F956" t="str">
            <v>GEL</v>
          </cell>
          <cell r="G956">
            <v>0.2</v>
          </cell>
          <cell r="H956" t="str">
            <v>USD</v>
          </cell>
        </row>
        <row r="957">
          <cell r="B957">
            <v>40606</v>
          </cell>
          <cell r="C957">
            <v>40606</v>
          </cell>
          <cell r="E957">
            <v>2.77</v>
          </cell>
          <cell r="F957" t="str">
            <v>GEL</v>
          </cell>
          <cell r="G957">
            <v>1.6</v>
          </cell>
          <cell r="H957" t="str">
            <v>USD</v>
          </cell>
        </row>
        <row r="958">
          <cell r="B958">
            <v>40606</v>
          </cell>
          <cell r="C958">
            <v>40606</v>
          </cell>
          <cell r="E958">
            <v>2.77</v>
          </cell>
          <cell r="F958" t="str">
            <v>GEL</v>
          </cell>
          <cell r="G958">
            <v>1.6</v>
          </cell>
          <cell r="H958" t="str">
            <v>USD</v>
          </cell>
        </row>
        <row r="959">
          <cell r="B959">
            <v>40606</v>
          </cell>
          <cell r="C959">
            <v>40606</v>
          </cell>
          <cell r="E959">
            <v>6.74</v>
          </cell>
          <cell r="F959" t="str">
            <v>GEL</v>
          </cell>
          <cell r="G959">
            <v>3.9</v>
          </cell>
          <cell r="H959" t="str">
            <v>USD</v>
          </cell>
        </row>
        <row r="960">
          <cell r="B960">
            <v>40606</v>
          </cell>
          <cell r="C960">
            <v>40606</v>
          </cell>
          <cell r="E960">
            <v>6.74</v>
          </cell>
          <cell r="F960" t="str">
            <v>GEL</v>
          </cell>
          <cell r="G960">
            <v>3.9</v>
          </cell>
          <cell r="H960" t="str">
            <v>USD</v>
          </cell>
        </row>
        <row r="961">
          <cell r="B961">
            <v>40606</v>
          </cell>
          <cell r="C961">
            <v>40606</v>
          </cell>
          <cell r="E961">
            <v>33.71</v>
          </cell>
          <cell r="F961" t="str">
            <v>GEL</v>
          </cell>
          <cell r="G961">
            <v>19.5</v>
          </cell>
          <cell r="H961" t="str">
            <v>USD</v>
          </cell>
        </row>
        <row r="962">
          <cell r="B962">
            <v>40606</v>
          </cell>
          <cell r="C962">
            <v>40606</v>
          </cell>
          <cell r="E962">
            <v>6.74</v>
          </cell>
          <cell r="F962" t="str">
            <v>GEL</v>
          </cell>
          <cell r="G962">
            <v>3.9</v>
          </cell>
          <cell r="H962" t="str">
            <v>USD</v>
          </cell>
        </row>
        <row r="963">
          <cell r="B963">
            <v>40606</v>
          </cell>
          <cell r="C963">
            <v>40606</v>
          </cell>
          <cell r="E963">
            <v>6.74</v>
          </cell>
          <cell r="F963" t="str">
            <v>GEL</v>
          </cell>
          <cell r="G963">
            <v>3.9</v>
          </cell>
          <cell r="H963" t="str">
            <v>USD</v>
          </cell>
        </row>
        <row r="964">
          <cell r="B964">
            <v>40606</v>
          </cell>
          <cell r="C964">
            <v>40606</v>
          </cell>
          <cell r="E964">
            <v>6.74</v>
          </cell>
          <cell r="F964" t="str">
            <v>GEL</v>
          </cell>
          <cell r="G964">
            <v>3.9</v>
          </cell>
          <cell r="H964" t="str">
            <v>USD</v>
          </cell>
        </row>
        <row r="965">
          <cell r="B965">
            <v>40606</v>
          </cell>
          <cell r="C965">
            <v>40606</v>
          </cell>
          <cell r="E965">
            <v>6.74</v>
          </cell>
          <cell r="F965" t="str">
            <v>GEL</v>
          </cell>
          <cell r="G965">
            <v>3.9</v>
          </cell>
          <cell r="H965" t="str">
            <v>USD</v>
          </cell>
        </row>
        <row r="966">
          <cell r="B966">
            <v>40606</v>
          </cell>
          <cell r="C966">
            <v>40606</v>
          </cell>
          <cell r="E966">
            <v>234.9</v>
          </cell>
          <cell r="F966" t="str">
            <v>USD</v>
          </cell>
          <cell r="G966">
            <v>406.16</v>
          </cell>
          <cell r="H966" t="str">
            <v>GEL</v>
          </cell>
        </row>
        <row r="967">
          <cell r="B967">
            <v>40606</v>
          </cell>
          <cell r="C967">
            <v>40606</v>
          </cell>
          <cell r="E967">
            <v>1313.78</v>
          </cell>
          <cell r="F967" t="str">
            <v>USD</v>
          </cell>
          <cell r="G967">
            <v>2271.65</v>
          </cell>
          <cell r="H967" t="str">
            <v>GEL</v>
          </cell>
        </row>
        <row r="968">
          <cell r="B968">
            <v>40606</v>
          </cell>
          <cell r="C968">
            <v>40606</v>
          </cell>
          <cell r="E968">
            <v>148.34</v>
          </cell>
          <cell r="F968" t="str">
            <v>EUR</v>
          </cell>
          <cell r="G968">
            <v>354.88</v>
          </cell>
          <cell r="H968" t="str">
            <v>GEL</v>
          </cell>
        </row>
        <row r="969">
          <cell r="B969">
            <v>40606</v>
          </cell>
          <cell r="C969">
            <v>40606</v>
          </cell>
          <cell r="E969">
            <v>444.83</v>
          </cell>
          <cell r="F969" t="str">
            <v>USD</v>
          </cell>
          <cell r="G969">
            <v>769.15</v>
          </cell>
          <cell r="H969" t="str">
            <v>GEL</v>
          </cell>
        </row>
        <row r="970">
          <cell r="B970">
            <v>40606</v>
          </cell>
          <cell r="C970">
            <v>40606</v>
          </cell>
          <cell r="E970">
            <v>8.25</v>
          </cell>
          <cell r="F970" t="str">
            <v>USD</v>
          </cell>
          <cell r="G970">
            <v>14.26</v>
          </cell>
          <cell r="H970" t="str">
            <v>GEL</v>
          </cell>
        </row>
        <row r="971">
          <cell r="B971">
            <v>40606</v>
          </cell>
          <cell r="C971">
            <v>40606</v>
          </cell>
          <cell r="E971">
            <v>2005.5800000000002</v>
          </cell>
          <cell r="F971" t="str">
            <v>GEL</v>
          </cell>
          <cell r="G971">
            <v>1159.9000000000001</v>
          </cell>
          <cell r="H971" t="str">
            <v>USD</v>
          </cell>
        </row>
        <row r="972">
          <cell r="B972">
            <v>40606</v>
          </cell>
          <cell r="C972">
            <v>40606</v>
          </cell>
          <cell r="E972">
            <v>1933.96</v>
          </cell>
          <cell r="F972" t="str">
            <v>USD</v>
          </cell>
          <cell r="G972">
            <v>3344.01</v>
          </cell>
          <cell r="H972" t="str">
            <v>GEL</v>
          </cell>
        </row>
        <row r="973">
          <cell r="B973">
            <v>40606</v>
          </cell>
          <cell r="C973">
            <v>40606</v>
          </cell>
          <cell r="E973">
            <v>7.78</v>
          </cell>
          <cell r="F973" t="str">
            <v>GEL</v>
          </cell>
          <cell r="G973">
            <v>4.5</v>
          </cell>
          <cell r="H973" t="str">
            <v>USD</v>
          </cell>
        </row>
        <row r="974">
          <cell r="B974">
            <v>40606</v>
          </cell>
          <cell r="C974">
            <v>40606</v>
          </cell>
          <cell r="E974">
            <v>110.62</v>
          </cell>
          <cell r="F974" t="str">
            <v>USD</v>
          </cell>
          <cell r="G974">
            <v>191.27</v>
          </cell>
          <cell r="H974" t="str">
            <v>GEL</v>
          </cell>
        </row>
        <row r="975">
          <cell r="B975">
            <v>40606</v>
          </cell>
          <cell r="C975">
            <v>40606</v>
          </cell>
          <cell r="E975">
            <v>882.33</v>
          </cell>
          <cell r="F975" t="str">
            <v>GEL</v>
          </cell>
          <cell r="G975">
            <v>510.28000000000003</v>
          </cell>
          <cell r="H975" t="str">
            <v>USD</v>
          </cell>
        </row>
        <row r="976">
          <cell r="B976">
            <v>40606</v>
          </cell>
          <cell r="C976">
            <v>40606</v>
          </cell>
          <cell r="E976">
            <v>486.22</v>
          </cell>
          <cell r="F976" t="str">
            <v>USD</v>
          </cell>
          <cell r="G976">
            <v>840.72</v>
          </cell>
          <cell r="H976" t="str">
            <v>GEL</v>
          </cell>
        </row>
        <row r="977">
          <cell r="B977">
            <v>40606</v>
          </cell>
          <cell r="C977">
            <v>40606</v>
          </cell>
          <cell r="E977">
            <v>385.59000000000003</v>
          </cell>
          <cell r="F977" t="str">
            <v>USD</v>
          </cell>
          <cell r="G977">
            <v>666.72</v>
          </cell>
          <cell r="H977" t="str">
            <v>GEL</v>
          </cell>
        </row>
        <row r="978">
          <cell r="B978">
            <v>40606</v>
          </cell>
          <cell r="C978">
            <v>40606</v>
          </cell>
          <cell r="E978">
            <v>20.22</v>
          </cell>
          <cell r="F978" t="str">
            <v>GEL</v>
          </cell>
          <cell r="G978">
            <v>11.700000000000001</v>
          </cell>
          <cell r="H978" t="str">
            <v>USD</v>
          </cell>
        </row>
        <row r="979">
          <cell r="B979">
            <v>40606</v>
          </cell>
          <cell r="C979">
            <v>40606</v>
          </cell>
          <cell r="E979">
            <v>6.74</v>
          </cell>
          <cell r="F979" t="str">
            <v>GEL</v>
          </cell>
          <cell r="G979">
            <v>3.9</v>
          </cell>
          <cell r="H979" t="str">
            <v>USD</v>
          </cell>
        </row>
        <row r="980">
          <cell r="B980">
            <v>40606</v>
          </cell>
          <cell r="C980">
            <v>40606</v>
          </cell>
          <cell r="E980">
            <v>6.74</v>
          </cell>
          <cell r="F980" t="str">
            <v>GEL</v>
          </cell>
          <cell r="G980">
            <v>3.9</v>
          </cell>
          <cell r="H980" t="str">
            <v>USD</v>
          </cell>
        </row>
        <row r="981">
          <cell r="B981">
            <v>40606</v>
          </cell>
          <cell r="C981">
            <v>40606</v>
          </cell>
          <cell r="E981">
            <v>13.49</v>
          </cell>
          <cell r="F981" t="str">
            <v>GEL</v>
          </cell>
          <cell r="G981">
            <v>7.8</v>
          </cell>
          <cell r="H981" t="str">
            <v>USD</v>
          </cell>
        </row>
        <row r="982">
          <cell r="B982">
            <v>40606</v>
          </cell>
          <cell r="C982">
            <v>40606</v>
          </cell>
          <cell r="E982">
            <v>20.22</v>
          </cell>
          <cell r="F982" t="str">
            <v>GEL</v>
          </cell>
          <cell r="G982">
            <v>11.700000000000001</v>
          </cell>
          <cell r="H982" t="str">
            <v>USD</v>
          </cell>
        </row>
        <row r="983">
          <cell r="B983">
            <v>40606</v>
          </cell>
          <cell r="C983">
            <v>40606</v>
          </cell>
          <cell r="E983">
            <v>67.430000000000007</v>
          </cell>
          <cell r="F983" t="str">
            <v>GEL</v>
          </cell>
          <cell r="G983">
            <v>39</v>
          </cell>
          <cell r="H983" t="str">
            <v>USD</v>
          </cell>
        </row>
        <row r="984">
          <cell r="B984">
            <v>40606</v>
          </cell>
          <cell r="C984">
            <v>40606</v>
          </cell>
          <cell r="E984">
            <v>60.69</v>
          </cell>
          <cell r="F984" t="str">
            <v>GEL</v>
          </cell>
          <cell r="G984">
            <v>35.1</v>
          </cell>
          <cell r="H984" t="str">
            <v>USD</v>
          </cell>
        </row>
        <row r="985">
          <cell r="B985">
            <v>40606</v>
          </cell>
          <cell r="C985">
            <v>40606</v>
          </cell>
          <cell r="E985">
            <v>47.2</v>
          </cell>
          <cell r="F985" t="str">
            <v>GEL</v>
          </cell>
          <cell r="G985">
            <v>27.3</v>
          </cell>
          <cell r="H985" t="str">
            <v>USD</v>
          </cell>
        </row>
        <row r="986">
          <cell r="B986">
            <v>40606</v>
          </cell>
          <cell r="C986">
            <v>40606</v>
          </cell>
          <cell r="E986">
            <v>13.48</v>
          </cell>
          <cell r="F986" t="str">
            <v>GEL</v>
          </cell>
          <cell r="G986">
            <v>7.8</v>
          </cell>
          <cell r="H986" t="str">
            <v>USD</v>
          </cell>
        </row>
        <row r="987">
          <cell r="B987">
            <v>40606</v>
          </cell>
          <cell r="C987">
            <v>40606</v>
          </cell>
          <cell r="E987">
            <v>23.6</v>
          </cell>
          <cell r="F987" t="str">
            <v>GEL</v>
          </cell>
          <cell r="G987">
            <v>13.65</v>
          </cell>
          <cell r="H987" t="str">
            <v>USD</v>
          </cell>
        </row>
        <row r="988">
          <cell r="B988">
            <v>40606</v>
          </cell>
          <cell r="C988">
            <v>40606</v>
          </cell>
          <cell r="E988">
            <v>3.37</v>
          </cell>
          <cell r="F988" t="str">
            <v>GEL</v>
          </cell>
          <cell r="G988">
            <v>1.95</v>
          </cell>
          <cell r="H988" t="str">
            <v>USD</v>
          </cell>
        </row>
        <row r="989">
          <cell r="B989">
            <v>40606</v>
          </cell>
          <cell r="C989">
            <v>40606</v>
          </cell>
          <cell r="E989">
            <v>20.23</v>
          </cell>
          <cell r="F989" t="str">
            <v>GEL</v>
          </cell>
          <cell r="G989">
            <v>11.700000000000001</v>
          </cell>
          <cell r="H989" t="str">
            <v>USD</v>
          </cell>
        </row>
        <row r="990">
          <cell r="B990">
            <v>40606</v>
          </cell>
          <cell r="C990">
            <v>40606</v>
          </cell>
          <cell r="E990">
            <v>6.74</v>
          </cell>
          <cell r="F990" t="str">
            <v>GEL</v>
          </cell>
          <cell r="G990">
            <v>3.9</v>
          </cell>
          <cell r="H990" t="str">
            <v>USD</v>
          </cell>
        </row>
        <row r="991">
          <cell r="B991">
            <v>40606</v>
          </cell>
          <cell r="C991">
            <v>40606</v>
          </cell>
          <cell r="E991">
            <v>6.74</v>
          </cell>
          <cell r="F991" t="str">
            <v>GEL</v>
          </cell>
          <cell r="G991">
            <v>3.9</v>
          </cell>
          <cell r="H991" t="str">
            <v>USD</v>
          </cell>
        </row>
        <row r="992">
          <cell r="B992">
            <v>40606</v>
          </cell>
          <cell r="C992">
            <v>40606</v>
          </cell>
          <cell r="E992">
            <v>6.74</v>
          </cell>
          <cell r="F992" t="str">
            <v>GEL</v>
          </cell>
          <cell r="G992">
            <v>3.9</v>
          </cell>
          <cell r="H992" t="str">
            <v>USD</v>
          </cell>
        </row>
        <row r="993">
          <cell r="B993">
            <v>40606</v>
          </cell>
          <cell r="C993">
            <v>40606</v>
          </cell>
          <cell r="E993">
            <v>20.23</v>
          </cell>
          <cell r="F993" t="str">
            <v>GEL</v>
          </cell>
          <cell r="G993">
            <v>11.700000000000001</v>
          </cell>
          <cell r="H993" t="str">
            <v>USD</v>
          </cell>
        </row>
        <row r="994">
          <cell r="B994">
            <v>40606</v>
          </cell>
          <cell r="C994">
            <v>40606</v>
          </cell>
          <cell r="E994">
            <v>13.49</v>
          </cell>
          <cell r="F994" t="str">
            <v>GEL</v>
          </cell>
          <cell r="G994">
            <v>7.8</v>
          </cell>
          <cell r="H994" t="str">
            <v>USD</v>
          </cell>
        </row>
        <row r="995">
          <cell r="B995">
            <v>40606</v>
          </cell>
          <cell r="C995">
            <v>40606</v>
          </cell>
          <cell r="E995">
            <v>33.72</v>
          </cell>
          <cell r="F995" t="str">
            <v>GEL</v>
          </cell>
          <cell r="G995">
            <v>19.5</v>
          </cell>
          <cell r="H995" t="str">
            <v>USD</v>
          </cell>
        </row>
        <row r="996">
          <cell r="B996">
            <v>40606</v>
          </cell>
          <cell r="C996">
            <v>40606</v>
          </cell>
          <cell r="E996">
            <v>6.74</v>
          </cell>
          <cell r="F996" t="str">
            <v>GEL</v>
          </cell>
          <cell r="G996">
            <v>3.9</v>
          </cell>
          <cell r="H996" t="str">
            <v>USD</v>
          </cell>
        </row>
        <row r="997">
          <cell r="B997">
            <v>40606</v>
          </cell>
          <cell r="C997">
            <v>40606</v>
          </cell>
          <cell r="E997">
            <v>20.23</v>
          </cell>
          <cell r="F997" t="str">
            <v>GEL</v>
          </cell>
          <cell r="G997">
            <v>11.700000000000001</v>
          </cell>
          <cell r="H997" t="str">
            <v>USD</v>
          </cell>
        </row>
        <row r="998">
          <cell r="B998">
            <v>40606</v>
          </cell>
          <cell r="C998">
            <v>40606</v>
          </cell>
          <cell r="E998">
            <v>6.74</v>
          </cell>
          <cell r="F998" t="str">
            <v>GEL</v>
          </cell>
          <cell r="G998">
            <v>3.9</v>
          </cell>
          <cell r="H998" t="str">
            <v>USD</v>
          </cell>
        </row>
        <row r="999">
          <cell r="B999">
            <v>40606</v>
          </cell>
          <cell r="C999">
            <v>40606</v>
          </cell>
          <cell r="E999">
            <v>6.74</v>
          </cell>
          <cell r="F999" t="str">
            <v>GEL</v>
          </cell>
          <cell r="G999">
            <v>3.9</v>
          </cell>
          <cell r="H999" t="str">
            <v>USD</v>
          </cell>
        </row>
        <row r="1000">
          <cell r="B1000">
            <v>40606</v>
          </cell>
          <cell r="C1000">
            <v>40606</v>
          </cell>
          <cell r="E1000">
            <v>53.94</v>
          </cell>
          <cell r="F1000" t="str">
            <v>GEL</v>
          </cell>
          <cell r="G1000">
            <v>31.2</v>
          </cell>
          <cell r="H1000" t="str">
            <v>USD</v>
          </cell>
        </row>
        <row r="1001">
          <cell r="B1001">
            <v>40606</v>
          </cell>
          <cell r="C1001">
            <v>40606</v>
          </cell>
          <cell r="E1001">
            <v>6.74</v>
          </cell>
          <cell r="F1001" t="str">
            <v>GEL</v>
          </cell>
          <cell r="G1001">
            <v>3.9</v>
          </cell>
          <cell r="H1001" t="str">
            <v>USD</v>
          </cell>
        </row>
        <row r="1002">
          <cell r="B1002">
            <v>40606</v>
          </cell>
          <cell r="C1002">
            <v>40606</v>
          </cell>
          <cell r="E1002">
            <v>26.97</v>
          </cell>
          <cell r="F1002" t="str">
            <v>GEL</v>
          </cell>
          <cell r="G1002">
            <v>15.6</v>
          </cell>
          <cell r="H1002" t="str">
            <v>USD</v>
          </cell>
        </row>
        <row r="1003">
          <cell r="B1003">
            <v>40606</v>
          </cell>
          <cell r="C1003">
            <v>40606</v>
          </cell>
          <cell r="E1003">
            <v>13.49</v>
          </cell>
          <cell r="F1003" t="str">
            <v>GEL</v>
          </cell>
          <cell r="G1003">
            <v>7.8</v>
          </cell>
          <cell r="H1003" t="str">
            <v>USD</v>
          </cell>
        </row>
        <row r="1004">
          <cell r="B1004">
            <v>40606</v>
          </cell>
          <cell r="C1004">
            <v>40606</v>
          </cell>
          <cell r="E1004">
            <v>3.37</v>
          </cell>
          <cell r="F1004" t="str">
            <v>GEL</v>
          </cell>
          <cell r="G1004">
            <v>1.95</v>
          </cell>
          <cell r="H1004" t="str">
            <v>USD</v>
          </cell>
        </row>
        <row r="1005">
          <cell r="B1005">
            <v>40606</v>
          </cell>
          <cell r="C1005">
            <v>40606</v>
          </cell>
          <cell r="E1005">
            <v>3.37</v>
          </cell>
          <cell r="F1005" t="str">
            <v>GEL</v>
          </cell>
          <cell r="G1005">
            <v>1.95</v>
          </cell>
          <cell r="H1005" t="str">
            <v>USD</v>
          </cell>
        </row>
        <row r="1006">
          <cell r="B1006">
            <v>40606</v>
          </cell>
          <cell r="C1006">
            <v>40606</v>
          </cell>
          <cell r="E1006">
            <v>13.48</v>
          </cell>
          <cell r="F1006" t="str">
            <v>GEL</v>
          </cell>
          <cell r="G1006">
            <v>7.8</v>
          </cell>
          <cell r="H1006" t="str">
            <v>USD</v>
          </cell>
        </row>
        <row r="1007">
          <cell r="B1007">
            <v>40606</v>
          </cell>
          <cell r="C1007">
            <v>40606</v>
          </cell>
          <cell r="E1007">
            <v>6.74</v>
          </cell>
          <cell r="F1007" t="str">
            <v>GEL</v>
          </cell>
          <cell r="G1007">
            <v>3.9</v>
          </cell>
          <cell r="H1007" t="str">
            <v>USD</v>
          </cell>
        </row>
        <row r="1008">
          <cell r="B1008">
            <v>40606</v>
          </cell>
          <cell r="C1008">
            <v>40606</v>
          </cell>
          <cell r="E1008">
            <v>6.74</v>
          </cell>
          <cell r="F1008" t="str">
            <v>GEL</v>
          </cell>
          <cell r="G1008">
            <v>3.9</v>
          </cell>
          <cell r="H1008" t="str">
            <v>USD</v>
          </cell>
        </row>
        <row r="1009">
          <cell r="B1009">
            <v>40606</v>
          </cell>
          <cell r="C1009">
            <v>40606</v>
          </cell>
          <cell r="E1009">
            <v>6.74</v>
          </cell>
          <cell r="F1009" t="str">
            <v>GEL</v>
          </cell>
          <cell r="G1009">
            <v>3.9</v>
          </cell>
          <cell r="H1009" t="str">
            <v>USD</v>
          </cell>
        </row>
        <row r="1010">
          <cell r="B1010">
            <v>40606</v>
          </cell>
          <cell r="C1010">
            <v>40606</v>
          </cell>
          <cell r="E1010">
            <v>13.49</v>
          </cell>
          <cell r="F1010" t="str">
            <v>GEL</v>
          </cell>
          <cell r="G1010">
            <v>7.8</v>
          </cell>
          <cell r="H1010" t="str">
            <v>USD</v>
          </cell>
        </row>
        <row r="1011">
          <cell r="B1011">
            <v>40606</v>
          </cell>
          <cell r="C1011">
            <v>40606</v>
          </cell>
          <cell r="E1011">
            <v>6.74</v>
          </cell>
          <cell r="F1011" t="str">
            <v>GEL</v>
          </cell>
          <cell r="G1011">
            <v>3.9</v>
          </cell>
          <cell r="H1011" t="str">
            <v>USD</v>
          </cell>
        </row>
        <row r="1012">
          <cell r="B1012">
            <v>40606</v>
          </cell>
          <cell r="C1012">
            <v>40606</v>
          </cell>
          <cell r="E1012">
            <v>11.17</v>
          </cell>
          <cell r="F1012" t="str">
            <v>GEL</v>
          </cell>
          <cell r="G1012">
            <v>6.46</v>
          </cell>
          <cell r="H1012" t="str">
            <v>USD</v>
          </cell>
        </row>
        <row r="1013">
          <cell r="B1013">
            <v>40606</v>
          </cell>
          <cell r="C1013">
            <v>40606</v>
          </cell>
          <cell r="E1013">
            <v>13.48</v>
          </cell>
          <cell r="F1013" t="str">
            <v>GEL</v>
          </cell>
          <cell r="G1013">
            <v>7.8</v>
          </cell>
          <cell r="H1013" t="str">
            <v>USD</v>
          </cell>
        </row>
        <row r="1014">
          <cell r="B1014">
            <v>40606</v>
          </cell>
          <cell r="C1014">
            <v>40606</v>
          </cell>
          <cell r="E1014">
            <v>23.61</v>
          </cell>
          <cell r="F1014" t="str">
            <v>GEL</v>
          </cell>
          <cell r="G1014">
            <v>13.65</v>
          </cell>
          <cell r="H1014" t="str">
            <v>USD</v>
          </cell>
        </row>
        <row r="1015">
          <cell r="B1015">
            <v>40606</v>
          </cell>
          <cell r="C1015">
            <v>40606</v>
          </cell>
          <cell r="E1015">
            <v>6.74</v>
          </cell>
          <cell r="F1015" t="str">
            <v>GEL</v>
          </cell>
          <cell r="G1015">
            <v>3.9</v>
          </cell>
          <cell r="H1015" t="str">
            <v>USD</v>
          </cell>
        </row>
        <row r="1016">
          <cell r="B1016">
            <v>40606</v>
          </cell>
          <cell r="C1016">
            <v>40606</v>
          </cell>
          <cell r="E1016">
            <v>6.74</v>
          </cell>
          <cell r="F1016" t="str">
            <v>GEL</v>
          </cell>
          <cell r="G1016">
            <v>3.9</v>
          </cell>
          <cell r="H1016" t="str">
            <v>USD</v>
          </cell>
        </row>
        <row r="1017">
          <cell r="B1017">
            <v>40606</v>
          </cell>
          <cell r="C1017">
            <v>40606</v>
          </cell>
          <cell r="E1017">
            <v>74.180000000000007</v>
          </cell>
          <cell r="F1017" t="str">
            <v>GEL</v>
          </cell>
          <cell r="G1017">
            <v>42.9</v>
          </cell>
          <cell r="H1017" t="str">
            <v>USD</v>
          </cell>
        </row>
        <row r="1018">
          <cell r="B1018">
            <v>40606</v>
          </cell>
          <cell r="C1018">
            <v>40606</v>
          </cell>
          <cell r="E1018">
            <v>23.6</v>
          </cell>
          <cell r="F1018" t="str">
            <v>GEL</v>
          </cell>
          <cell r="G1018">
            <v>13.65</v>
          </cell>
          <cell r="H1018" t="str">
            <v>USD</v>
          </cell>
        </row>
        <row r="1019">
          <cell r="B1019">
            <v>40606</v>
          </cell>
          <cell r="C1019">
            <v>40606</v>
          </cell>
          <cell r="E1019">
            <v>6.74</v>
          </cell>
          <cell r="F1019" t="str">
            <v>GEL</v>
          </cell>
          <cell r="G1019">
            <v>3.9</v>
          </cell>
          <cell r="H1019" t="str">
            <v>USD</v>
          </cell>
        </row>
        <row r="1020">
          <cell r="B1020">
            <v>40606</v>
          </cell>
          <cell r="C1020">
            <v>40606</v>
          </cell>
          <cell r="E1020">
            <v>20.23</v>
          </cell>
          <cell r="F1020" t="str">
            <v>GEL</v>
          </cell>
          <cell r="G1020">
            <v>11.700000000000001</v>
          </cell>
          <cell r="H1020" t="str">
            <v>USD</v>
          </cell>
        </row>
        <row r="1021">
          <cell r="B1021">
            <v>40606</v>
          </cell>
          <cell r="C1021">
            <v>40606</v>
          </cell>
          <cell r="E1021">
            <v>6.74</v>
          </cell>
          <cell r="F1021" t="str">
            <v>GEL</v>
          </cell>
          <cell r="G1021">
            <v>3.9</v>
          </cell>
          <cell r="H1021" t="str">
            <v>USD</v>
          </cell>
        </row>
        <row r="1022">
          <cell r="B1022">
            <v>40606</v>
          </cell>
          <cell r="C1022">
            <v>40606</v>
          </cell>
          <cell r="E1022">
            <v>6.74</v>
          </cell>
          <cell r="F1022" t="str">
            <v>GEL</v>
          </cell>
          <cell r="G1022">
            <v>3.9</v>
          </cell>
          <cell r="H1022" t="str">
            <v>USD</v>
          </cell>
        </row>
        <row r="1023">
          <cell r="B1023">
            <v>40606</v>
          </cell>
          <cell r="C1023">
            <v>40606</v>
          </cell>
          <cell r="E1023">
            <v>10.120000000000001</v>
          </cell>
          <cell r="F1023" t="str">
            <v>GEL</v>
          </cell>
          <cell r="G1023">
            <v>5.8500000000000005</v>
          </cell>
          <cell r="H1023" t="str">
            <v>USD</v>
          </cell>
        </row>
        <row r="1024">
          <cell r="B1024">
            <v>40606</v>
          </cell>
          <cell r="C1024">
            <v>40606</v>
          </cell>
          <cell r="E1024">
            <v>6.74</v>
          </cell>
          <cell r="F1024" t="str">
            <v>GEL</v>
          </cell>
          <cell r="G1024">
            <v>3.9</v>
          </cell>
          <cell r="H1024" t="str">
            <v>USD</v>
          </cell>
        </row>
        <row r="1025">
          <cell r="B1025">
            <v>40606</v>
          </cell>
          <cell r="C1025">
            <v>40606</v>
          </cell>
          <cell r="E1025">
            <v>20.23</v>
          </cell>
          <cell r="F1025" t="str">
            <v>GEL</v>
          </cell>
          <cell r="G1025">
            <v>11.700000000000001</v>
          </cell>
          <cell r="H1025" t="str">
            <v>USD</v>
          </cell>
        </row>
        <row r="1026">
          <cell r="B1026">
            <v>40606</v>
          </cell>
          <cell r="C1026">
            <v>40606</v>
          </cell>
          <cell r="E1026">
            <v>3.37</v>
          </cell>
          <cell r="F1026" t="str">
            <v>GEL</v>
          </cell>
          <cell r="G1026">
            <v>1.95</v>
          </cell>
          <cell r="H1026" t="str">
            <v>USD</v>
          </cell>
        </row>
        <row r="1027">
          <cell r="B1027">
            <v>40606</v>
          </cell>
          <cell r="C1027">
            <v>40606</v>
          </cell>
          <cell r="E1027">
            <v>2.7</v>
          </cell>
          <cell r="F1027" t="str">
            <v>GEL</v>
          </cell>
          <cell r="G1027">
            <v>1.56</v>
          </cell>
          <cell r="H1027" t="str">
            <v>USD</v>
          </cell>
        </row>
        <row r="1028">
          <cell r="B1028">
            <v>40606</v>
          </cell>
          <cell r="C1028">
            <v>40606</v>
          </cell>
          <cell r="E1028">
            <v>13.49</v>
          </cell>
          <cell r="F1028" t="str">
            <v>GEL</v>
          </cell>
          <cell r="G1028">
            <v>7.8</v>
          </cell>
          <cell r="H1028" t="str">
            <v>USD</v>
          </cell>
        </row>
        <row r="1029">
          <cell r="B1029">
            <v>40606</v>
          </cell>
          <cell r="C1029">
            <v>40606</v>
          </cell>
          <cell r="E1029">
            <v>26.97</v>
          </cell>
          <cell r="F1029" t="str">
            <v>GEL</v>
          </cell>
          <cell r="G1029">
            <v>15.6</v>
          </cell>
          <cell r="H1029" t="str">
            <v>USD</v>
          </cell>
        </row>
        <row r="1030">
          <cell r="B1030">
            <v>40606</v>
          </cell>
          <cell r="C1030">
            <v>40606</v>
          </cell>
          <cell r="E1030">
            <v>3.37</v>
          </cell>
          <cell r="F1030" t="str">
            <v>GEL</v>
          </cell>
          <cell r="G1030">
            <v>1.95</v>
          </cell>
          <cell r="H1030" t="str">
            <v>USD</v>
          </cell>
        </row>
        <row r="1031">
          <cell r="B1031">
            <v>40606</v>
          </cell>
          <cell r="C1031">
            <v>40606</v>
          </cell>
          <cell r="E1031">
            <v>43.83</v>
          </cell>
          <cell r="F1031" t="str">
            <v>GEL</v>
          </cell>
          <cell r="G1031">
            <v>25.35</v>
          </cell>
          <cell r="H1031" t="str">
            <v>USD</v>
          </cell>
        </row>
        <row r="1032">
          <cell r="B1032">
            <v>40606</v>
          </cell>
          <cell r="C1032">
            <v>40606</v>
          </cell>
          <cell r="E1032">
            <v>13.49</v>
          </cell>
          <cell r="F1032" t="str">
            <v>GEL</v>
          </cell>
          <cell r="G1032">
            <v>7.8</v>
          </cell>
          <cell r="H1032" t="str">
            <v>USD</v>
          </cell>
        </row>
        <row r="1033">
          <cell r="B1033">
            <v>40606</v>
          </cell>
          <cell r="C1033">
            <v>40606</v>
          </cell>
          <cell r="E1033">
            <v>74.180000000000007</v>
          </cell>
          <cell r="F1033" t="str">
            <v>GEL</v>
          </cell>
          <cell r="G1033">
            <v>42.9</v>
          </cell>
          <cell r="H1033" t="str">
            <v>USD</v>
          </cell>
        </row>
        <row r="1034">
          <cell r="B1034">
            <v>40606</v>
          </cell>
          <cell r="C1034">
            <v>40606</v>
          </cell>
          <cell r="E1034">
            <v>4.05</v>
          </cell>
          <cell r="F1034" t="str">
            <v>GEL</v>
          </cell>
          <cell r="G1034">
            <v>2.34</v>
          </cell>
          <cell r="H1034" t="str">
            <v>USD</v>
          </cell>
        </row>
        <row r="1035">
          <cell r="B1035">
            <v>40606</v>
          </cell>
          <cell r="C1035">
            <v>40606</v>
          </cell>
          <cell r="E1035">
            <v>6.74</v>
          </cell>
          <cell r="F1035" t="str">
            <v>GEL</v>
          </cell>
          <cell r="G1035">
            <v>3.9</v>
          </cell>
          <cell r="H1035" t="str">
            <v>USD</v>
          </cell>
        </row>
        <row r="1036">
          <cell r="B1036">
            <v>40606</v>
          </cell>
          <cell r="C1036">
            <v>40606</v>
          </cell>
          <cell r="E1036">
            <v>6.74</v>
          </cell>
          <cell r="F1036" t="str">
            <v>GEL</v>
          </cell>
          <cell r="G1036">
            <v>3.9</v>
          </cell>
          <cell r="H1036" t="str">
            <v>USD</v>
          </cell>
        </row>
        <row r="1037">
          <cell r="B1037">
            <v>40606</v>
          </cell>
          <cell r="C1037">
            <v>40606</v>
          </cell>
          <cell r="E1037">
            <v>13.48</v>
          </cell>
          <cell r="F1037" t="str">
            <v>GEL</v>
          </cell>
          <cell r="G1037">
            <v>7.8</v>
          </cell>
          <cell r="H1037" t="str">
            <v>USD</v>
          </cell>
        </row>
        <row r="1038">
          <cell r="B1038">
            <v>40606</v>
          </cell>
          <cell r="C1038">
            <v>40606</v>
          </cell>
          <cell r="E1038">
            <v>6.74</v>
          </cell>
          <cell r="F1038" t="str">
            <v>GEL</v>
          </cell>
          <cell r="G1038">
            <v>3.9</v>
          </cell>
          <cell r="H1038" t="str">
            <v>USD</v>
          </cell>
        </row>
        <row r="1039">
          <cell r="B1039">
            <v>40606</v>
          </cell>
          <cell r="C1039">
            <v>40606</v>
          </cell>
          <cell r="E1039">
            <v>40.46</v>
          </cell>
          <cell r="F1039" t="str">
            <v>GEL</v>
          </cell>
          <cell r="G1039">
            <v>23.400000000000002</v>
          </cell>
          <cell r="H1039" t="str">
            <v>USD</v>
          </cell>
        </row>
        <row r="1040">
          <cell r="B1040">
            <v>40606</v>
          </cell>
          <cell r="C1040">
            <v>40606</v>
          </cell>
          <cell r="E1040">
            <v>6.74</v>
          </cell>
          <cell r="F1040" t="str">
            <v>GEL</v>
          </cell>
          <cell r="G1040">
            <v>3.9</v>
          </cell>
          <cell r="H1040" t="str">
            <v>USD</v>
          </cell>
        </row>
        <row r="1041">
          <cell r="B1041">
            <v>40606</v>
          </cell>
          <cell r="C1041">
            <v>40606</v>
          </cell>
          <cell r="E1041">
            <v>10.120000000000001</v>
          </cell>
          <cell r="F1041" t="str">
            <v>GEL</v>
          </cell>
          <cell r="G1041">
            <v>5.8500000000000005</v>
          </cell>
          <cell r="H1041" t="str">
            <v>USD</v>
          </cell>
        </row>
        <row r="1042">
          <cell r="B1042">
            <v>40606</v>
          </cell>
          <cell r="C1042">
            <v>40606</v>
          </cell>
          <cell r="E1042">
            <v>6.74</v>
          </cell>
          <cell r="F1042" t="str">
            <v>GEL</v>
          </cell>
          <cell r="G1042">
            <v>3.9</v>
          </cell>
          <cell r="H1042" t="str">
            <v>USD</v>
          </cell>
        </row>
        <row r="1043">
          <cell r="B1043">
            <v>40606</v>
          </cell>
          <cell r="C1043">
            <v>40606</v>
          </cell>
          <cell r="E1043">
            <v>16.86</v>
          </cell>
          <cell r="F1043" t="str">
            <v>GEL</v>
          </cell>
          <cell r="G1043">
            <v>9.75</v>
          </cell>
          <cell r="H1043" t="str">
            <v>USD</v>
          </cell>
        </row>
        <row r="1044">
          <cell r="B1044">
            <v>40606</v>
          </cell>
          <cell r="C1044">
            <v>40606</v>
          </cell>
          <cell r="E1044">
            <v>40.46</v>
          </cell>
          <cell r="F1044" t="str">
            <v>GEL</v>
          </cell>
          <cell r="G1044">
            <v>23.400000000000002</v>
          </cell>
          <cell r="H1044" t="str">
            <v>USD</v>
          </cell>
        </row>
        <row r="1045">
          <cell r="B1045">
            <v>40606</v>
          </cell>
          <cell r="C1045">
            <v>40606</v>
          </cell>
          <cell r="E1045">
            <v>2.7</v>
          </cell>
          <cell r="F1045" t="str">
            <v>GEL</v>
          </cell>
          <cell r="G1045">
            <v>1.56</v>
          </cell>
          <cell r="H1045" t="str">
            <v>USD</v>
          </cell>
        </row>
        <row r="1046">
          <cell r="B1046">
            <v>40606</v>
          </cell>
          <cell r="C1046">
            <v>40606</v>
          </cell>
          <cell r="E1046">
            <v>6.74</v>
          </cell>
          <cell r="F1046" t="str">
            <v>GEL</v>
          </cell>
          <cell r="G1046">
            <v>3.9</v>
          </cell>
          <cell r="H1046" t="str">
            <v>USD</v>
          </cell>
        </row>
        <row r="1047">
          <cell r="B1047">
            <v>40606</v>
          </cell>
          <cell r="C1047">
            <v>40606</v>
          </cell>
          <cell r="E1047">
            <v>26.97</v>
          </cell>
          <cell r="F1047" t="str">
            <v>GEL</v>
          </cell>
          <cell r="G1047">
            <v>15.6</v>
          </cell>
          <cell r="H1047" t="str">
            <v>USD</v>
          </cell>
        </row>
        <row r="1048">
          <cell r="B1048">
            <v>40606</v>
          </cell>
          <cell r="C1048">
            <v>40606</v>
          </cell>
          <cell r="E1048">
            <v>26.97</v>
          </cell>
          <cell r="F1048" t="str">
            <v>GEL</v>
          </cell>
          <cell r="G1048">
            <v>15.6</v>
          </cell>
          <cell r="H1048" t="str">
            <v>USD</v>
          </cell>
        </row>
        <row r="1049">
          <cell r="B1049">
            <v>40606</v>
          </cell>
          <cell r="C1049">
            <v>40606</v>
          </cell>
          <cell r="E1049">
            <v>6.74</v>
          </cell>
          <cell r="F1049" t="str">
            <v>GEL</v>
          </cell>
          <cell r="G1049">
            <v>3.9</v>
          </cell>
          <cell r="H1049" t="str">
            <v>USD</v>
          </cell>
        </row>
        <row r="1050">
          <cell r="B1050">
            <v>40606</v>
          </cell>
          <cell r="C1050">
            <v>40606</v>
          </cell>
          <cell r="E1050">
            <v>6.74</v>
          </cell>
          <cell r="F1050" t="str">
            <v>GEL</v>
          </cell>
          <cell r="G1050">
            <v>3.9</v>
          </cell>
          <cell r="H1050" t="str">
            <v>USD</v>
          </cell>
        </row>
        <row r="1051">
          <cell r="B1051">
            <v>40606</v>
          </cell>
          <cell r="C1051">
            <v>40606</v>
          </cell>
          <cell r="E1051">
            <v>13.48</v>
          </cell>
          <cell r="F1051" t="str">
            <v>GEL</v>
          </cell>
          <cell r="G1051">
            <v>7.8</v>
          </cell>
          <cell r="H1051" t="str">
            <v>USD</v>
          </cell>
        </row>
        <row r="1052">
          <cell r="B1052">
            <v>40606</v>
          </cell>
          <cell r="C1052">
            <v>40606</v>
          </cell>
          <cell r="E1052">
            <v>20.23</v>
          </cell>
          <cell r="F1052" t="str">
            <v>GEL</v>
          </cell>
          <cell r="G1052">
            <v>11.700000000000001</v>
          </cell>
          <cell r="H1052" t="str">
            <v>USD</v>
          </cell>
        </row>
        <row r="1053">
          <cell r="B1053">
            <v>40606</v>
          </cell>
          <cell r="C1053">
            <v>40606</v>
          </cell>
          <cell r="E1053">
            <v>33.71</v>
          </cell>
          <cell r="F1053" t="str">
            <v>GEL</v>
          </cell>
          <cell r="G1053">
            <v>19.5</v>
          </cell>
          <cell r="H1053" t="str">
            <v>USD</v>
          </cell>
        </row>
        <row r="1054">
          <cell r="B1054">
            <v>40606</v>
          </cell>
          <cell r="C1054">
            <v>40606</v>
          </cell>
          <cell r="E1054">
            <v>20.23</v>
          </cell>
          <cell r="F1054" t="str">
            <v>GEL</v>
          </cell>
          <cell r="G1054">
            <v>11.700000000000001</v>
          </cell>
          <cell r="H1054" t="str">
            <v>USD</v>
          </cell>
        </row>
        <row r="1055">
          <cell r="B1055">
            <v>40606</v>
          </cell>
          <cell r="C1055">
            <v>40606</v>
          </cell>
          <cell r="E1055">
            <v>3.37</v>
          </cell>
          <cell r="F1055" t="str">
            <v>GEL</v>
          </cell>
          <cell r="G1055">
            <v>1.95</v>
          </cell>
          <cell r="H1055" t="str">
            <v>USD</v>
          </cell>
        </row>
        <row r="1056">
          <cell r="B1056">
            <v>40606</v>
          </cell>
          <cell r="C1056">
            <v>40606</v>
          </cell>
          <cell r="E1056">
            <v>6.74</v>
          </cell>
          <cell r="F1056" t="str">
            <v>GEL</v>
          </cell>
          <cell r="G1056">
            <v>3.9</v>
          </cell>
          <cell r="H1056" t="str">
            <v>USD</v>
          </cell>
        </row>
        <row r="1057">
          <cell r="B1057">
            <v>40606</v>
          </cell>
          <cell r="C1057">
            <v>40606</v>
          </cell>
          <cell r="E1057">
            <v>26.97</v>
          </cell>
          <cell r="F1057" t="str">
            <v>GEL</v>
          </cell>
          <cell r="G1057">
            <v>15.6</v>
          </cell>
          <cell r="H1057" t="str">
            <v>USD</v>
          </cell>
        </row>
        <row r="1058">
          <cell r="B1058">
            <v>40606</v>
          </cell>
          <cell r="C1058">
            <v>40606</v>
          </cell>
          <cell r="E1058">
            <v>6.74</v>
          </cell>
          <cell r="F1058" t="str">
            <v>GEL</v>
          </cell>
          <cell r="G1058">
            <v>3.9</v>
          </cell>
          <cell r="H1058" t="str">
            <v>USD</v>
          </cell>
        </row>
        <row r="1059">
          <cell r="B1059">
            <v>40606</v>
          </cell>
          <cell r="C1059">
            <v>40606</v>
          </cell>
          <cell r="E1059">
            <v>16.86</v>
          </cell>
          <cell r="F1059" t="str">
            <v>GEL</v>
          </cell>
          <cell r="G1059">
            <v>9.75</v>
          </cell>
          <cell r="H1059" t="str">
            <v>USD</v>
          </cell>
        </row>
        <row r="1060">
          <cell r="B1060">
            <v>40606</v>
          </cell>
          <cell r="C1060">
            <v>40606</v>
          </cell>
          <cell r="E1060">
            <v>6.74</v>
          </cell>
          <cell r="F1060" t="str">
            <v>GEL</v>
          </cell>
          <cell r="G1060">
            <v>3.9</v>
          </cell>
          <cell r="H1060" t="str">
            <v>USD</v>
          </cell>
        </row>
        <row r="1061">
          <cell r="B1061">
            <v>40606</v>
          </cell>
          <cell r="C1061">
            <v>40606</v>
          </cell>
          <cell r="E1061">
            <v>6.74</v>
          </cell>
          <cell r="F1061" t="str">
            <v>GEL</v>
          </cell>
          <cell r="G1061">
            <v>3.9</v>
          </cell>
          <cell r="H1061" t="str">
            <v>USD</v>
          </cell>
        </row>
        <row r="1062">
          <cell r="B1062">
            <v>40606</v>
          </cell>
          <cell r="C1062">
            <v>40606</v>
          </cell>
          <cell r="E1062">
            <v>10.120000000000001</v>
          </cell>
          <cell r="F1062" t="str">
            <v>GEL</v>
          </cell>
          <cell r="G1062">
            <v>5.8500000000000005</v>
          </cell>
          <cell r="H1062" t="str">
            <v>USD</v>
          </cell>
        </row>
        <row r="1063">
          <cell r="B1063">
            <v>40606</v>
          </cell>
          <cell r="C1063">
            <v>40606</v>
          </cell>
          <cell r="E1063">
            <v>6.74</v>
          </cell>
          <cell r="F1063" t="str">
            <v>GEL</v>
          </cell>
          <cell r="G1063">
            <v>3.9</v>
          </cell>
          <cell r="H1063" t="str">
            <v>USD</v>
          </cell>
        </row>
        <row r="1064">
          <cell r="B1064">
            <v>40606</v>
          </cell>
          <cell r="C1064">
            <v>40606</v>
          </cell>
          <cell r="E1064">
            <v>9.44</v>
          </cell>
          <cell r="F1064" t="str">
            <v>GEL</v>
          </cell>
          <cell r="G1064">
            <v>5.46</v>
          </cell>
          <cell r="H1064" t="str">
            <v>USD</v>
          </cell>
        </row>
        <row r="1065">
          <cell r="B1065">
            <v>40606</v>
          </cell>
          <cell r="C1065">
            <v>40606</v>
          </cell>
          <cell r="E1065">
            <v>20.22</v>
          </cell>
          <cell r="F1065" t="str">
            <v>GEL</v>
          </cell>
          <cell r="G1065">
            <v>11.700000000000001</v>
          </cell>
          <cell r="H1065" t="str">
            <v>USD</v>
          </cell>
        </row>
        <row r="1066">
          <cell r="B1066">
            <v>40606</v>
          </cell>
          <cell r="C1066">
            <v>40606</v>
          </cell>
          <cell r="E1066">
            <v>6.74</v>
          </cell>
          <cell r="F1066" t="str">
            <v>GEL</v>
          </cell>
          <cell r="G1066">
            <v>3.9</v>
          </cell>
          <cell r="H1066" t="str">
            <v>USD</v>
          </cell>
        </row>
        <row r="1067">
          <cell r="B1067">
            <v>40606</v>
          </cell>
          <cell r="C1067">
            <v>40606</v>
          </cell>
          <cell r="E1067">
            <v>6.74</v>
          </cell>
          <cell r="F1067" t="str">
            <v>GEL</v>
          </cell>
          <cell r="G1067">
            <v>3.9</v>
          </cell>
          <cell r="H1067" t="str">
            <v>USD</v>
          </cell>
        </row>
        <row r="1068">
          <cell r="B1068">
            <v>40606</v>
          </cell>
          <cell r="C1068">
            <v>40606</v>
          </cell>
          <cell r="E1068">
            <v>6.74</v>
          </cell>
          <cell r="F1068" t="str">
            <v>GEL</v>
          </cell>
          <cell r="G1068">
            <v>3.9</v>
          </cell>
          <cell r="H1068" t="str">
            <v>USD</v>
          </cell>
        </row>
        <row r="1069">
          <cell r="B1069">
            <v>40606</v>
          </cell>
          <cell r="C1069">
            <v>40606</v>
          </cell>
          <cell r="E1069">
            <v>13.49</v>
          </cell>
          <cell r="F1069" t="str">
            <v>GEL</v>
          </cell>
          <cell r="G1069">
            <v>7.8</v>
          </cell>
          <cell r="H1069" t="str">
            <v>USD</v>
          </cell>
        </row>
        <row r="1070">
          <cell r="B1070">
            <v>40606</v>
          </cell>
          <cell r="C1070">
            <v>40606</v>
          </cell>
          <cell r="E1070">
            <v>13.49</v>
          </cell>
          <cell r="F1070" t="str">
            <v>GEL</v>
          </cell>
          <cell r="G1070">
            <v>7.8</v>
          </cell>
          <cell r="H1070" t="str">
            <v>USD</v>
          </cell>
        </row>
        <row r="1071">
          <cell r="B1071">
            <v>40606</v>
          </cell>
          <cell r="C1071">
            <v>40606</v>
          </cell>
          <cell r="E1071">
            <v>20.23</v>
          </cell>
          <cell r="F1071" t="str">
            <v>GEL</v>
          </cell>
          <cell r="G1071">
            <v>11.700000000000001</v>
          </cell>
          <cell r="H1071" t="str">
            <v>USD</v>
          </cell>
        </row>
        <row r="1072">
          <cell r="B1072">
            <v>40606</v>
          </cell>
          <cell r="C1072">
            <v>40606</v>
          </cell>
          <cell r="E1072">
            <v>20.23</v>
          </cell>
          <cell r="F1072" t="str">
            <v>GEL</v>
          </cell>
          <cell r="G1072">
            <v>11.700000000000001</v>
          </cell>
          <cell r="H1072" t="str">
            <v>USD</v>
          </cell>
        </row>
        <row r="1073">
          <cell r="B1073">
            <v>40606</v>
          </cell>
          <cell r="C1073">
            <v>40606</v>
          </cell>
          <cell r="E1073">
            <v>20.23</v>
          </cell>
          <cell r="F1073" t="str">
            <v>GEL</v>
          </cell>
          <cell r="G1073">
            <v>11.700000000000001</v>
          </cell>
          <cell r="H1073" t="str">
            <v>USD</v>
          </cell>
        </row>
        <row r="1074">
          <cell r="B1074">
            <v>40606</v>
          </cell>
          <cell r="C1074">
            <v>40606</v>
          </cell>
          <cell r="E1074">
            <v>3.37</v>
          </cell>
          <cell r="F1074" t="str">
            <v>GEL</v>
          </cell>
          <cell r="G1074">
            <v>1.95</v>
          </cell>
          <cell r="H1074" t="str">
            <v>USD</v>
          </cell>
        </row>
        <row r="1075">
          <cell r="B1075">
            <v>40606</v>
          </cell>
          <cell r="C1075">
            <v>40606</v>
          </cell>
          <cell r="E1075">
            <v>6.74</v>
          </cell>
          <cell r="F1075" t="str">
            <v>GEL</v>
          </cell>
          <cell r="G1075">
            <v>3.9</v>
          </cell>
          <cell r="H1075" t="str">
            <v>USD</v>
          </cell>
        </row>
        <row r="1076">
          <cell r="B1076">
            <v>40606</v>
          </cell>
          <cell r="C1076">
            <v>40606</v>
          </cell>
          <cell r="E1076">
            <v>23.61</v>
          </cell>
          <cell r="F1076" t="str">
            <v>GEL</v>
          </cell>
          <cell r="G1076">
            <v>13.65</v>
          </cell>
          <cell r="H1076" t="str">
            <v>USD</v>
          </cell>
        </row>
        <row r="1077">
          <cell r="B1077">
            <v>40606</v>
          </cell>
          <cell r="C1077">
            <v>40606</v>
          </cell>
          <cell r="E1077">
            <v>3.37</v>
          </cell>
          <cell r="F1077" t="str">
            <v>GEL</v>
          </cell>
          <cell r="G1077">
            <v>1.95</v>
          </cell>
          <cell r="H1077" t="str">
            <v>USD</v>
          </cell>
        </row>
        <row r="1078">
          <cell r="B1078">
            <v>40606</v>
          </cell>
          <cell r="C1078">
            <v>40606</v>
          </cell>
          <cell r="E1078">
            <v>49.97</v>
          </cell>
          <cell r="F1078" t="str">
            <v>GEL</v>
          </cell>
          <cell r="G1078">
            <v>28.900000000000002</v>
          </cell>
          <cell r="H1078" t="str">
            <v>USD</v>
          </cell>
        </row>
        <row r="1079">
          <cell r="B1079">
            <v>40606</v>
          </cell>
          <cell r="C1079">
            <v>40606</v>
          </cell>
          <cell r="E1079">
            <v>6.1000000000000005</v>
          </cell>
          <cell r="F1079" t="str">
            <v>GEL</v>
          </cell>
          <cell r="G1079">
            <v>3.5300000000000002</v>
          </cell>
          <cell r="H1079" t="str">
            <v>USD</v>
          </cell>
        </row>
        <row r="1080">
          <cell r="B1080">
            <v>40606</v>
          </cell>
          <cell r="C1080">
            <v>40606</v>
          </cell>
          <cell r="E1080">
            <v>1.73</v>
          </cell>
          <cell r="F1080" t="str">
            <v>GEL</v>
          </cell>
          <cell r="G1080">
            <v>1</v>
          </cell>
          <cell r="H1080" t="str">
            <v>USD</v>
          </cell>
        </row>
        <row r="1081">
          <cell r="B1081">
            <v>40606</v>
          </cell>
          <cell r="C1081">
            <v>40606</v>
          </cell>
          <cell r="E1081">
            <v>4.32</v>
          </cell>
          <cell r="F1081" t="str">
            <v>GEL</v>
          </cell>
          <cell r="G1081">
            <v>2.5</v>
          </cell>
          <cell r="H1081" t="str">
            <v>USD</v>
          </cell>
        </row>
        <row r="1082">
          <cell r="B1082">
            <v>40606</v>
          </cell>
          <cell r="C1082">
            <v>40606</v>
          </cell>
          <cell r="E1082">
            <v>6.92</v>
          </cell>
          <cell r="F1082" t="str">
            <v>GEL</v>
          </cell>
          <cell r="G1082">
            <v>4</v>
          </cell>
          <cell r="H1082" t="str">
            <v>USD</v>
          </cell>
        </row>
        <row r="1083">
          <cell r="B1083">
            <v>40606</v>
          </cell>
          <cell r="C1083">
            <v>40606</v>
          </cell>
          <cell r="E1083">
            <v>0.86</v>
          </cell>
          <cell r="F1083" t="str">
            <v>GEL</v>
          </cell>
          <cell r="G1083">
            <v>0.5</v>
          </cell>
          <cell r="H1083" t="str">
            <v>USD</v>
          </cell>
        </row>
        <row r="1084">
          <cell r="B1084">
            <v>40606</v>
          </cell>
          <cell r="C1084">
            <v>40606</v>
          </cell>
          <cell r="E1084">
            <v>27.67</v>
          </cell>
          <cell r="F1084" t="str">
            <v>GEL</v>
          </cell>
          <cell r="G1084">
            <v>16</v>
          </cell>
          <cell r="H1084" t="str">
            <v>USD</v>
          </cell>
        </row>
        <row r="1085">
          <cell r="B1085">
            <v>40606</v>
          </cell>
          <cell r="C1085">
            <v>40606</v>
          </cell>
          <cell r="E1085">
            <v>6.74</v>
          </cell>
          <cell r="F1085" t="str">
            <v>GEL</v>
          </cell>
          <cell r="G1085">
            <v>3.9</v>
          </cell>
          <cell r="H1085" t="str">
            <v>USD</v>
          </cell>
        </row>
        <row r="1086">
          <cell r="B1086">
            <v>40606</v>
          </cell>
          <cell r="C1086">
            <v>40606</v>
          </cell>
          <cell r="E1086">
            <v>6.74</v>
          </cell>
          <cell r="F1086" t="str">
            <v>GEL</v>
          </cell>
          <cell r="G1086">
            <v>3.9</v>
          </cell>
          <cell r="H1086" t="str">
            <v>USD</v>
          </cell>
        </row>
        <row r="1087">
          <cell r="B1087">
            <v>40606</v>
          </cell>
          <cell r="C1087">
            <v>40606</v>
          </cell>
          <cell r="E1087">
            <v>33.72</v>
          </cell>
          <cell r="F1087" t="str">
            <v>GEL</v>
          </cell>
          <cell r="G1087">
            <v>19.5</v>
          </cell>
          <cell r="H1087" t="str">
            <v>USD</v>
          </cell>
        </row>
        <row r="1088">
          <cell r="B1088">
            <v>40606</v>
          </cell>
          <cell r="C1088">
            <v>40606</v>
          </cell>
          <cell r="E1088">
            <v>13.49</v>
          </cell>
          <cell r="F1088" t="str">
            <v>GEL</v>
          </cell>
          <cell r="G1088">
            <v>7.8</v>
          </cell>
          <cell r="H1088" t="str">
            <v>USD</v>
          </cell>
        </row>
        <row r="1089">
          <cell r="B1089">
            <v>40606</v>
          </cell>
          <cell r="C1089">
            <v>40606</v>
          </cell>
          <cell r="E1089">
            <v>13.48</v>
          </cell>
          <cell r="F1089" t="str">
            <v>GEL</v>
          </cell>
          <cell r="G1089">
            <v>7.8</v>
          </cell>
          <cell r="H1089" t="str">
            <v>USD</v>
          </cell>
        </row>
        <row r="1090">
          <cell r="B1090">
            <v>40606</v>
          </cell>
          <cell r="C1090">
            <v>40606</v>
          </cell>
          <cell r="E1090">
            <v>6.74</v>
          </cell>
          <cell r="F1090" t="str">
            <v>GEL</v>
          </cell>
          <cell r="G1090">
            <v>3.9</v>
          </cell>
          <cell r="H1090" t="str">
            <v>USD</v>
          </cell>
        </row>
        <row r="1091">
          <cell r="B1091">
            <v>40606</v>
          </cell>
          <cell r="C1091">
            <v>40606</v>
          </cell>
          <cell r="E1091">
            <v>6.74</v>
          </cell>
          <cell r="F1091" t="str">
            <v>GEL</v>
          </cell>
          <cell r="G1091">
            <v>3.9</v>
          </cell>
          <cell r="H1091" t="str">
            <v>USD</v>
          </cell>
        </row>
        <row r="1092">
          <cell r="B1092">
            <v>40606</v>
          </cell>
          <cell r="C1092">
            <v>40606</v>
          </cell>
          <cell r="E1092">
            <v>3.37</v>
          </cell>
          <cell r="F1092" t="str">
            <v>GEL</v>
          </cell>
          <cell r="G1092">
            <v>1.95</v>
          </cell>
          <cell r="H1092" t="str">
            <v>USD</v>
          </cell>
        </row>
        <row r="1093">
          <cell r="B1093">
            <v>40606</v>
          </cell>
          <cell r="C1093">
            <v>40606</v>
          </cell>
          <cell r="E1093">
            <v>10.11</v>
          </cell>
          <cell r="F1093" t="str">
            <v>GEL</v>
          </cell>
          <cell r="G1093">
            <v>5.8500000000000005</v>
          </cell>
          <cell r="H1093" t="str">
            <v>USD</v>
          </cell>
        </row>
        <row r="1094">
          <cell r="B1094">
            <v>40606</v>
          </cell>
          <cell r="C1094">
            <v>40606</v>
          </cell>
          <cell r="E1094">
            <v>6.74</v>
          </cell>
          <cell r="F1094" t="str">
            <v>GEL</v>
          </cell>
          <cell r="G1094">
            <v>3.9</v>
          </cell>
          <cell r="H1094" t="str">
            <v>USD</v>
          </cell>
        </row>
        <row r="1095">
          <cell r="B1095">
            <v>40606</v>
          </cell>
          <cell r="C1095">
            <v>40606</v>
          </cell>
          <cell r="E1095">
            <v>6.74</v>
          </cell>
          <cell r="F1095" t="str">
            <v>GEL</v>
          </cell>
          <cell r="G1095">
            <v>3.9</v>
          </cell>
          <cell r="H1095" t="str">
            <v>USD</v>
          </cell>
        </row>
        <row r="1096">
          <cell r="B1096">
            <v>40606</v>
          </cell>
          <cell r="C1096">
            <v>40606</v>
          </cell>
          <cell r="E1096">
            <v>3.37</v>
          </cell>
          <cell r="F1096" t="str">
            <v>GEL</v>
          </cell>
          <cell r="G1096">
            <v>1.95</v>
          </cell>
          <cell r="H1096" t="str">
            <v>USD</v>
          </cell>
        </row>
        <row r="1097">
          <cell r="B1097">
            <v>40606</v>
          </cell>
          <cell r="C1097">
            <v>40606</v>
          </cell>
          <cell r="E1097">
            <v>47.2</v>
          </cell>
          <cell r="F1097" t="str">
            <v>GEL</v>
          </cell>
          <cell r="G1097">
            <v>27.3</v>
          </cell>
          <cell r="H1097" t="str">
            <v>USD</v>
          </cell>
        </row>
        <row r="1098">
          <cell r="B1098">
            <v>40606</v>
          </cell>
          <cell r="C1098">
            <v>40606</v>
          </cell>
          <cell r="E1098">
            <v>3.37</v>
          </cell>
          <cell r="F1098" t="str">
            <v>GEL</v>
          </cell>
          <cell r="G1098">
            <v>1.95</v>
          </cell>
          <cell r="H1098" t="str">
            <v>USD</v>
          </cell>
        </row>
        <row r="1099">
          <cell r="B1099">
            <v>40606</v>
          </cell>
          <cell r="C1099">
            <v>40606</v>
          </cell>
          <cell r="E1099">
            <v>13.49</v>
          </cell>
          <cell r="F1099" t="str">
            <v>GEL</v>
          </cell>
          <cell r="G1099">
            <v>7.8</v>
          </cell>
          <cell r="H1099" t="str">
            <v>USD</v>
          </cell>
        </row>
        <row r="1100">
          <cell r="B1100">
            <v>40606</v>
          </cell>
          <cell r="C1100">
            <v>40606</v>
          </cell>
          <cell r="E1100">
            <v>5.39</v>
          </cell>
          <cell r="F1100" t="str">
            <v>GEL</v>
          </cell>
          <cell r="G1100">
            <v>3.12</v>
          </cell>
          <cell r="H1100" t="str">
            <v>USD</v>
          </cell>
        </row>
        <row r="1101">
          <cell r="B1101">
            <v>40606</v>
          </cell>
          <cell r="C1101">
            <v>40606</v>
          </cell>
          <cell r="E1101">
            <v>6.74</v>
          </cell>
          <cell r="F1101" t="str">
            <v>GEL</v>
          </cell>
          <cell r="G1101">
            <v>3.9</v>
          </cell>
          <cell r="H1101" t="str">
            <v>USD</v>
          </cell>
        </row>
        <row r="1102">
          <cell r="B1102">
            <v>40606</v>
          </cell>
          <cell r="C1102">
            <v>40606</v>
          </cell>
          <cell r="E1102">
            <v>6.74</v>
          </cell>
          <cell r="F1102" t="str">
            <v>GEL</v>
          </cell>
          <cell r="G1102">
            <v>3.9</v>
          </cell>
          <cell r="H1102" t="str">
            <v>USD</v>
          </cell>
        </row>
        <row r="1103">
          <cell r="B1103">
            <v>40606</v>
          </cell>
          <cell r="C1103">
            <v>40606</v>
          </cell>
          <cell r="E1103">
            <v>33.72</v>
          </cell>
          <cell r="F1103" t="str">
            <v>GEL</v>
          </cell>
          <cell r="G1103">
            <v>19.5</v>
          </cell>
          <cell r="H1103" t="str">
            <v>USD</v>
          </cell>
        </row>
        <row r="1104">
          <cell r="B1104">
            <v>40606</v>
          </cell>
          <cell r="C1104">
            <v>40606</v>
          </cell>
          <cell r="E1104">
            <v>6.74</v>
          </cell>
          <cell r="F1104" t="str">
            <v>GEL</v>
          </cell>
          <cell r="G1104">
            <v>3.9</v>
          </cell>
          <cell r="H1104" t="str">
            <v>USD</v>
          </cell>
        </row>
        <row r="1105">
          <cell r="B1105">
            <v>40606</v>
          </cell>
          <cell r="C1105">
            <v>40606</v>
          </cell>
          <cell r="E1105">
            <v>580.13</v>
          </cell>
          <cell r="F1105" t="str">
            <v>USD</v>
          </cell>
          <cell r="G1105">
            <v>1003.11</v>
          </cell>
          <cell r="H1105" t="str">
            <v>GEL</v>
          </cell>
        </row>
        <row r="1106">
          <cell r="B1106">
            <v>40606</v>
          </cell>
          <cell r="C1106">
            <v>40606</v>
          </cell>
          <cell r="E1106">
            <v>29.39</v>
          </cell>
          <cell r="F1106" t="str">
            <v>GEL</v>
          </cell>
          <cell r="G1106">
            <v>10.42</v>
          </cell>
          <cell r="H1106" t="str">
            <v>GBP</v>
          </cell>
        </row>
        <row r="1107">
          <cell r="B1107">
            <v>40606</v>
          </cell>
          <cell r="C1107">
            <v>40606</v>
          </cell>
          <cell r="E1107">
            <v>462.95</v>
          </cell>
          <cell r="F1107" t="str">
            <v>GEL</v>
          </cell>
          <cell r="G1107">
            <v>973.15</v>
          </cell>
          <cell r="H1107" t="str">
            <v>ILS</v>
          </cell>
        </row>
        <row r="1108">
          <cell r="B1108">
            <v>40606</v>
          </cell>
          <cell r="C1108">
            <v>40606</v>
          </cell>
          <cell r="E1108">
            <v>1247.25</v>
          </cell>
          <cell r="F1108" t="str">
            <v>GEL</v>
          </cell>
          <cell r="G1108">
            <v>733.68000000000006</v>
          </cell>
          <cell r="H1108" t="str">
            <v>USD</v>
          </cell>
        </row>
        <row r="1109">
          <cell r="B1109">
            <v>40606</v>
          </cell>
          <cell r="C1109">
            <v>40606</v>
          </cell>
          <cell r="E1109">
            <v>10070</v>
          </cell>
          <cell r="F1109" t="str">
            <v>USD</v>
          </cell>
          <cell r="G1109">
            <v>17606.95</v>
          </cell>
          <cell r="H1109" t="str">
            <v>GEL</v>
          </cell>
        </row>
        <row r="1110">
          <cell r="B1110">
            <v>40606</v>
          </cell>
          <cell r="C1110">
            <v>40606</v>
          </cell>
          <cell r="E1110">
            <v>33.72</v>
          </cell>
          <cell r="F1110" t="str">
            <v>GEL</v>
          </cell>
          <cell r="G1110">
            <v>19.5</v>
          </cell>
          <cell r="H1110" t="str">
            <v>USD</v>
          </cell>
        </row>
        <row r="1111">
          <cell r="B1111">
            <v>40606</v>
          </cell>
          <cell r="C1111">
            <v>40606</v>
          </cell>
          <cell r="E1111">
            <v>6.74</v>
          </cell>
          <cell r="F1111" t="str">
            <v>GEL</v>
          </cell>
          <cell r="G1111">
            <v>3.9</v>
          </cell>
          <cell r="H1111" t="str">
            <v>USD</v>
          </cell>
        </row>
        <row r="1112">
          <cell r="B1112">
            <v>40606</v>
          </cell>
          <cell r="C1112">
            <v>40606</v>
          </cell>
          <cell r="E1112">
            <v>33.72</v>
          </cell>
          <cell r="F1112" t="str">
            <v>GEL</v>
          </cell>
          <cell r="G1112">
            <v>19.5</v>
          </cell>
          <cell r="H1112" t="str">
            <v>USD</v>
          </cell>
        </row>
        <row r="1113">
          <cell r="B1113">
            <v>40606</v>
          </cell>
          <cell r="C1113">
            <v>40606</v>
          </cell>
          <cell r="E1113">
            <v>13.49</v>
          </cell>
          <cell r="F1113" t="str">
            <v>GEL</v>
          </cell>
          <cell r="G1113">
            <v>7.8</v>
          </cell>
          <cell r="H1113" t="str">
            <v>USD</v>
          </cell>
        </row>
        <row r="1114">
          <cell r="B1114">
            <v>40606</v>
          </cell>
          <cell r="C1114">
            <v>40606</v>
          </cell>
          <cell r="E1114">
            <v>6.74</v>
          </cell>
          <cell r="F1114" t="str">
            <v>GEL</v>
          </cell>
          <cell r="G1114">
            <v>3.9</v>
          </cell>
          <cell r="H1114" t="str">
            <v>USD</v>
          </cell>
        </row>
        <row r="1115">
          <cell r="B1115">
            <v>40606</v>
          </cell>
          <cell r="C1115">
            <v>40606</v>
          </cell>
          <cell r="E1115">
            <v>13.49</v>
          </cell>
          <cell r="F1115" t="str">
            <v>GEL</v>
          </cell>
          <cell r="G1115">
            <v>7.8</v>
          </cell>
          <cell r="H1115" t="str">
            <v>USD</v>
          </cell>
        </row>
        <row r="1116">
          <cell r="B1116">
            <v>40606</v>
          </cell>
          <cell r="C1116">
            <v>40606</v>
          </cell>
          <cell r="E1116">
            <v>6.74</v>
          </cell>
          <cell r="F1116" t="str">
            <v>GEL</v>
          </cell>
          <cell r="G1116">
            <v>3.9</v>
          </cell>
          <cell r="H1116" t="str">
            <v>USD</v>
          </cell>
        </row>
        <row r="1117">
          <cell r="B1117">
            <v>40606</v>
          </cell>
          <cell r="C1117">
            <v>40606</v>
          </cell>
          <cell r="E1117">
            <v>40.46</v>
          </cell>
          <cell r="F1117" t="str">
            <v>GEL</v>
          </cell>
          <cell r="G1117">
            <v>23.400000000000002</v>
          </cell>
          <cell r="H1117" t="str">
            <v>USD</v>
          </cell>
        </row>
        <row r="1118">
          <cell r="B1118">
            <v>40606</v>
          </cell>
          <cell r="C1118">
            <v>40606</v>
          </cell>
          <cell r="E1118">
            <v>33.72</v>
          </cell>
          <cell r="F1118" t="str">
            <v>GEL</v>
          </cell>
          <cell r="G1118">
            <v>19.5</v>
          </cell>
          <cell r="H1118" t="str">
            <v>USD</v>
          </cell>
        </row>
        <row r="1119">
          <cell r="B1119">
            <v>40606</v>
          </cell>
          <cell r="C1119">
            <v>40606</v>
          </cell>
          <cell r="E1119">
            <v>6.74</v>
          </cell>
          <cell r="F1119" t="str">
            <v>GEL</v>
          </cell>
          <cell r="G1119">
            <v>3.9</v>
          </cell>
          <cell r="H1119" t="str">
            <v>USD</v>
          </cell>
        </row>
        <row r="1120">
          <cell r="B1120">
            <v>40606</v>
          </cell>
          <cell r="C1120">
            <v>40606</v>
          </cell>
          <cell r="E1120">
            <v>6.74</v>
          </cell>
          <cell r="F1120" t="str">
            <v>GEL</v>
          </cell>
          <cell r="G1120">
            <v>3.9</v>
          </cell>
          <cell r="H1120" t="str">
            <v>USD</v>
          </cell>
        </row>
        <row r="1121">
          <cell r="B1121">
            <v>40606</v>
          </cell>
          <cell r="C1121">
            <v>40606</v>
          </cell>
          <cell r="E1121">
            <v>13.49</v>
          </cell>
          <cell r="F1121" t="str">
            <v>GEL</v>
          </cell>
          <cell r="G1121">
            <v>7.8</v>
          </cell>
          <cell r="H1121" t="str">
            <v>USD</v>
          </cell>
        </row>
        <row r="1122">
          <cell r="B1122">
            <v>40606</v>
          </cell>
          <cell r="C1122">
            <v>40606</v>
          </cell>
          <cell r="E1122">
            <v>1.3800000000000001</v>
          </cell>
          <cell r="F1122" t="str">
            <v>GEL</v>
          </cell>
          <cell r="G1122">
            <v>0.8</v>
          </cell>
          <cell r="H1122" t="str">
            <v>USD</v>
          </cell>
        </row>
        <row r="1123">
          <cell r="B1123">
            <v>40606</v>
          </cell>
          <cell r="C1123">
            <v>40606</v>
          </cell>
          <cell r="E1123">
            <v>13.49</v>
          </cell>
          <cell r="F1123" t="str">
            <v>GEL</v>
          </cell>
          <cell r="G1123">
            <v>7.8</v>
          </cell>
          <cell r="H1123" t="str">
            <v>USD</v>
          </cell>
        </row>
        <row r="1124">
          <cell r="B1124">
            <v>40606</v>
          </cell>
          <cell r="C1124">
            <v>40606</v>
          </cell>
          <cell r="E1124">
            <v>10.11</v>
          </cell>
          <cell r="F1124" t="str">
            <v>GEL</v>
          </cell>
          <cell r="G1124">
            <v>5.8500000000000005</v>
          </cell>
          <cell r="H1124" t="str">
            <v>USD</v>
          </cell>
        </row>
        <row r="1125">
          <cell r="B1125">
            <v>40606</v>
          </cell>
          <cell r="C1125">
            <v>40606</v>
          </cell>
          <cell r="E1125">
            <v>13.49</v>
          </cell>
          <cell r="F1125" t="str">
            <v>GEL</v>
          </cell>
          <cell r="G1125">
            <v>7.8</v>
          </cell>
          <cell r="H1125" t="str">
            <v>USD</v>
          </cell>
        </row>
        <row r="1126">
          <cell r="B1126">
            <v>40606</v>
          </cell>
          <cell r="C1126">
            <v>40606</v>
          </cell>
          <cell r="E1126">
            <v>6.74</v>
          </cell>
          <cell r="F1126" t="str">
            <v>GEL</v>
          </cell>
          <cell r="G1126">
            <v>3.9</v>
          </cell>
          <cell r="H1126" t="str">
            <v>USD</v>
          </cell>
        </row>
        <row r="1127">
          <cell r="B1127">
            <v>40606</v>
          </cell>
          <cell r="C1127">
            <v>40606</v>
          </cell>
          <cell r="E1127">
            <v>13.49</v>
          </cell>
          <cell r="F1127" t="str">
            <v>GEL</v>
          </cell>
          <cell r="G1127">
            <v>7.8</v>
          </cell>
          <cell r="H1127" t="str">
            <v>USD</v>
          </cell>
        </row>
        <row r="1128">
          <cell r="B1128">
            <v>40606</v>
          </cell>
          <cell r="C1128">
            <v>40606</v>
          </cell>
          <cell r="E1128">
            <v>13.49</v>
          </cell>
          <cell r="F1128" t="str">
            <v>GEL</v>
          </cell>
          <cell r="G1128">
            <v>7.8</v>
          </cell>
          <cell r="H1128" t="str">
            <v>USD</v>
          </cell>
        </row>
        <row r="1129">
          <cell r="B1129">
            <v>40606</v>
          </cell>
          <cell r="C1129">
            <v>40606</v>
          </cell>
          <cell r="E1129">
            <v>47.2</v>
          </cell>
          <cell r="F1129" t="str">
            <v>GEL</v>
          </cell>
          <cell r="G1129">
            <v>27.3</v>
          </cell>
          <cell r="H1129" t="str">
            <v>USD</v>
          </cell>
        </row>
        <row r="1130">
          <cell r="B1130">
            <v>40606</v>
          </cell>
          <cell r="C1130">
            <v>40606</v>
          </cell>
          <cell r="E1130">
            <v>6.74</v>
          </cell>
          <cell r="F1130" t="str">
            <v>GEL</v>
          </cell>
          <cell r="G1130">
            <v>3.9</v>
          </cell>
          <cell r="H1130" t="str">
            <v>USD</v>
          </cell>
        </row>
        <row r="1131">
          <cell r="B1131">
            <v>40606</v>
          </cell>
          <cell r="C1131">
            <v>40606</v>
          </cell>
          <cell r="E1131">
            <v>37.090000000000003</v>
          </cell>
          <cell r="F1131" t="str">
            <v>GEL</v>
          </cell>
          <cell r="G1131">
            <v>21.45</v>
          </cell>
          <cell r="H1131" t="str">
            <v>USD</v>
          </cell>
        </row>
        <row r="1132">
          <cell r="B1132">
            <v>40606</v>
          </cell>
          <cell r="C1132">
            <v>40606</v>
          </cell>
          <cell r="E1132">
            <v>6.74</v>
          </cell>
          <cell r="F1132" t="str">
            <v>GEL</v>
          </cell>
          <cell r="G1132">
            <v>3.9</v>
          </cell>
          <cell r="H1132" t="str">
            <v>USD</v>
          </cell>
        </row>
        <row r="1133">
          <cell r="B1133">
            <v>40606</v>
          </cell>
          <cell r="C1133">
            <v>40606</v>
          </cell>
          <cell r="E1133">
            <v>5.1000000000000005</v>
          </cell>
          <cell r="F1133" t="str">
            <v>GEL</v>
          </cell>
          <cell r="G1133">
            <v>2.95</v>
          </cell>
          <cell r="H1133" t="str">
            <v>USD</v>
          </cell>
        </row>
        <row r="1134">
          <cell r="B1134">
            <v>40606</v>
          </cell>
          <cell r="C1134">
            <v>40606</v>
          </cell>
          <cell r="E1134">
            <v>6.74</v>
          </cell>
          <cell r="F1134" t="str">
            <v>GEL</v>
          </cell>
          <cell r="G1134">
            <v>3.9</v>
          </cell>
          <cell r="H1134" t="str">
            <v>USD</v>
          </cell>
        </row>
        <row r="1135">
          <cell r="B1135">
            <v>40606</v>
          </cell>
          <cell r="C1135">
            <v>40606</v>
          </cell>
          <cell r="E1135">
            <v>8.09</v>
          </cell>
          <cell r="F1135" t="str">
            <v>GEL</v>
          </cell>
          <cell r="G1135">
            <v>4.68</v>
          </cell>
          <cell r="H1135" t="str">
            <v>USD</v>
          </cell>
        </row>
        <row r="1136">
          <cell r="B1136">
            <v>40606</v>
          </cell>
          <cell r="C1136">
            <v>40606</v>
          </cell>
          <cell r="E1136">
            <v>6.74</v>
          </cell>
          <cell r="F1136" t="str">
            <v>GEL</v>
          </cell>
          <cell r="G1136">
            <v>3.9</v>
          </cell>
          <cell r="H1136" t="str">
            <v>USD</v>
          </cell>
        </row>
        <row r="1137">
          <cell r="B1137">
            <v>40606</v>
          </cell>
          <cell r="C1137">
            <v>40606</v>
          </cell>
          <cell r="E1137">
            <v>101.15</v>
          </cell>
          <cell r="F1137" t="str">
            <v>GEL</v>
          </cell>
          <cell r="G1137">
            <v>58.5</v>
          </cell>
          <cell r="H1137" t="str">
            <v>USD</v>
          </cell>
        </row>
        <row r="1138">
          <cell r="B1138">
            <v>40606</v>
          </cell>
          <cell r="C1138">
            <v>40606</v>
          </cell>
          <cell r="E1138">
            <v>20.23</v>
          </cell>
          <cell r="F1138" t="str">
            <v>GEL</v>
          </cell>
          <cell r="G1138">
            <v>11.700000000000001</v>
          </cell>
          <cell r="H1138" t="str">
            <v>USD</v>
          </cell>
        </row>
        <row r="1139">
          <cell r="B1139">
            <v>40606</v>
          </cell>
          <cell r="C1139">
            <v>40606</v>
          </cell>
          <cell r="E1139">
            <v>134.88</v>
          </cell>
          <cell r="F1139" t="str">
            <v>GEL</v>
          </cell>
          <cell r="G1139">
            <v>78</v>
          </cell>
          <cell r="H1139" t="str">
            <v>USD</v>
          </cell>
        </row>
        <row r="1140">
          <cell r="B1140">
            <v>40606</v>
          </cell>
          <cell r="C1140">
            <v>40606</v>
          </cell>
          <cell r="E1140">
            <v>6.74</v>
          </cell>
          <cell r="F1140" t="str">
            <v>GEL</v>
          </cell>
          <cell r="G1140">
            <v>3.9</v>
          </cell>
          <cell r="H1140" t="str">
            <v>USD</v>
          </cell>
        </row>
        <row r="1141">
          <cell r="B1141">
            <v>40606</v>
          </cell>
          <cell r="C1141">
            <v>40606</v>
          </cell>
          <cell r="E1141">
            <v>60.69</v>
          </cell>
          <cell r="F1141" t="str">
            <v>GEL</v>
          </cell>
          <cell r="G1141">
            <v>35.1</v>
          </cell>
          <cell r="H1141" t="str">
            <v>USD</v>
          </cell>
        </row>
        <row r="1142">
          <cell r="B1142">
            <v>40606</v>
          </cell>
          <cell r="C1142">
            <v>40606</v>
          </cell>
          <cell r="E1142">
            <v>1.97</v>
          </cell>
          <cell r="F1142" t="str">
            <v>GEL</v>
          </cell>
          <cell r="G1142">
            <v>1.1400000000000001</v>
          </cell>
          <cell r="H1142" t="str">
            <v>USD</v>
          </cell>
        </row>
        <row r="1143">
          <cell r="B1143">
            <v>40606</v>
          </cell>
          <cell r="C1143">
            <v>40606</v>
          </cell>
          <cell r="E1143">
            <v>2.77</v>
          </cell>
          <cell r="F1143" t="str">
            <v>GEL</v>
          </cell>
          <cell r="G1143">
            <v>1.6</v>
          </cell>
          <cell r="H1143" t="str">
            <v>USD</v>
          </cell>
        </row>
        <row r="1144">
          <cell r="B1144">
            <v>40606</v>
          </cell>
          <cell r="C1144">
            <v>40606</v>
          </cell>
          <cell r="E1144">
            <v>6.92</v>
          </cell>
          <cell r="F1144" t="str">
            <v>GEL</v>
          </cell>
          <cell r="G1144">
            <v>4</v>
          </cell>
          <cell r="H1144" t="str">
            <v>USD</v>
          </cell>
        </row>
        <row r="1145">
          <cell r="B1145">
            <v>40606</v>
          </cell>
          <cell r="C1145">
            <v>40606</v>
          </cell>
          <cell r="E1145">
            <v>1.3800000000000001</v>
          </cell>
          <cell r="F1145" t="str">
            <v>GEL</v>
          </cell>
          <cell r="G1145">
            <v>0.8</v>
          </cell>
          <cell r="H1145" t="str">
            <v>USD</v>
          </cell>
        </row>
        <row r="1146">
          <cell r="B1146">
            <v>40606</v>
          </cell>
          <cell r="C1146">
            <v>40606</v>
          </cell>
          <cell r="E1146">
            <v>17.990000000000002</v>
          </cell>
          <cell r="F1146" t="str">
            <v>GEL</v>
          </cell>
          <cell r="G1146">
            <v>10.4</v>
          </cell>
          <cell r="H1146" t="str">
            <v>USD</v>
          </cell>
        </row>
        <row r="1147">
          <cell r="B1147">
            <v>40606</v>
          </cell>
          <cell r="C1147">
            <v>40606</v>
          </cell>
          <cell r="E1147">
            <v>2.77</v>
          </cell>
          <cell r="F1147" t="str">
            <v>GEL</v>
          </cell>
          <cell r="G1147">
            <v>1.6</v>
          </cell>
          <cell r="H1147" t="str">
            <v>USD</v>
          </cell>
        </row>
        <row r="1148">
          <cell r="B1148">
            <v>40606</v>
          </cell>
          <cell r="C1148">
            <v>40606</v>
          </cell>
          <cell r="E1148">
            <v>3.47</v>
          </cell>
          <cell r="F1148" t="str">
            <v>GEL</v>
          </cell>
          <cell r="G1148">
            <v>2</v>
          </cell>
          <cell r="H1148" t="str">
            <v>USD</v>
          </cell>
        </row>
        <row r="1149">
          <cell r="B1149">
            <v>40606</v>
          </cell>
          <cell r="C1149">
            <v>40606</v>
          </cell>
          <cell r="E1149">
            <v>0.69000000000000006</v>
          </cell>
          <cell r="F1149" t="str">
            <v>GEL</v>
          </cell>
          <cell r="G1149">
            <v>0.4</v>
          </cell>
          <cell r="H1149" t="str">
            <v>USD</v>
          </cell>
        </row>
        <row r="1150">
          <cell r="B1150">
            <v>40606</v>
          </cell>
          <cell r="C1150">
            <v>40606</v>
          </cell>
          <cell r="E1150">
            <v>3.12</v>
          </cell>
          <cell r="F1150" t="str">
            <v>GEL</v>
          </cell>
          <cell r="G1150">
            <v>1.8</v>
          </cell>
          <cell r="H1150" t="str">
            <v>USD</v>
          </cell>
        </row>
        <row r="1151">
          <cell r="B1151">
            <v>40606</v>
          </cell>
          <cell r="C1151">
            <v>40606</v>
          </cell>
          <cell r="E1151">
            <v>1</v>
          </cell>
          <cell r="F1151" t="str">
            <v>GEL</v>
          </cell>
          <cell r="G1151">
            <v>0.57999999999999996</v>
          </cell>
          <cell r="H1151" t="str">
            <v>USD</v>
          </cell>
        </row>
        <row r="1152">
          <cell r="B1152">
            <v>40606</v>
          </cell>
          <cell r="C1152">
            <v>40606</v>
          </cell>
          <cell r="E1152">
            <v>6.45</v>
          </cell>
          <cell r="F1152" t="str">
            <v>GEL</v>
          </cell>
          <cell r="G1152">
            <v>3.72</v>
          </cell>
          <cell r="H1152" t="str">
            <v>USD</v>
          </cell>
        </row>
        <row r="1153">
          <cell r="B1153">
            <v>40606</v>
          </cell>
          <cell r="C1153">
            <v>40606</v>
          </cell>
          <cell r="E1153">
            <v>0.21</v>
          </cell>
          <cell r="F1153" t="str">
            <v>GEL</v>
          </cell>
          <cell r="G1153">
            <v>0.12</v>
          </cell>
          <cell r="H1153" t="str">
            <v>USD</v>
          </cell>
        </row>
        <row r="1154">
          <cell r="B1154">
            <v>40606</v>
          </cell>
          <cell r="C1154">
            <v>40606</v>
          </cell>
          <cell r="E1154">
            <v>6.22</v>
          </cell>
          <cell r="F1154" t="str">
            <v>GEL</v>
          </cell>
          <cell r="G1154">
            <v>3.6</v>
          </cell>
          <cell r="H1154" t="str">
            <v>USD</v>
          </cell>
        </row>
        <row r="1155">
          <cell r="B1155">
            <v>40606</v>
          </cell>
          <cell r="C1155">
            <v>40606</v>
          </cell>
          <cell r="E1155">
            <v>2.0699999999999998</v>
          </cell>
          <cell r="F1155" t="str">
            <v>GEL</v>
          </cell>
          <cell r="G1155">
            <v>1.2</v>
          </cell>
          <cell r="H1155" t="str">
            <v>USD</v>
          </cell>
        </row>
        <row r="1156">
          <cell r="B1156">
            <v>40606</v>
          </cell>
          <cell r="C1156">
            <v>40606</v>
          </cell>
          <cell r="E1156">
            <v>1.04</v>
          </cell>
          <cell r="F1156" t="str">
            <v>GEL</v>
          </cell>
          <cell r="G1156">
            <v>0.6</v>
          </cell>
          <cell r="H1156" t="str">
            <v>USD</v>
          </cell>
        </row>
        <row r="1157">
          <cell r="B1157">
            <v>40606</v>
          </cell>
          <cell r="C1157">
            <v>40606</v>
          </cell>
          <cell r="E1157">
            <v>3.29</v>
          </cell>
          <cell r="F1157" t="str">
            <v>GEL</v>
          </cell>
          <cell r="G1157">
            <v>1.9000000000000001</v>
          </cell>
          <cell r="H1157" t="str">
            <v>USD</v>
          </cell>
        </row>
        <row r="1158">
          <cell r="B1158">
            <v>40606</v>
          </cell>
          <cell r="C1158">
            <v>40606</v>
          </cell>
          <cell r="E1158">
            <v>1.73</v>
          </cell>
          <cell r="F1158" t="str">
            <v>GEL</v>
          </cell>
          <cell r="G1158">
            <v>1</v>
          </cell>
          <cell r="H1158" t="str">
            <v>USD</v>
          </cell>
        </row>
        <row r="1159">
          <cell r="B1159">
            <v>40606</v>
          </cell>
          <cell r="C1159">
            <v>40606</v>
          </cell>
          <cell r="E1159">
            <v>1</v>
          </cell>
          <cell r="F1159" t="str">
            <v>GEL</v>
          </cell>
          <cell r="G1159">
            <v>0.57999999999999996</v>
          </cell>
          <cell r="H1159" t="str">
            <v>USD</v>
          </cell>
        </row>
        <row r="1160">
          <cell r="B1160">
            <v>40606</v>
          </cell>
          <cell r="C1160">
            <v>40606</v>
          </cell>
          <cell r="E1160">
            <v>11.77</v>
          </cell>
          <cell r="F1160" t="str">
            <v>GEL</v>
          </cell>
          <cell r="G1160">
            <v>6.8</v>
          </cell>
          <cell r="H1160" t="str">
            <v>USD</v>
          </cell>
        </row>
        <row r="1161">
          <cell r="B1161">
            <v>40606</v>
          </cell>
          <cell r="C1161">
            <v>40606</v>
          </cell>
          <cell r="E1161">
            <v>2.77</v>
          </cell>
          <cell r="F1161" t="str">
            <v>GEL</v>
          </cell>
          <cell r="G1161">
            <v>1.6</v>
          </cell>
          <cell r="H1161" t="str">
            <v>USD</v>
          </cell>
        </row>
        <row r="1162">
          <cell r="B1162">
            <v>40606</v>
          </cell>
          <cell r="C1162">
            <v>40606</v>
          </cell>
          <cell r="E1162">
            <v>2.77</v>
          </cell>
          <cell r="F1162" t="str">
            <v>GEL</v>
          </cell>
          <cell r="G1162">
            <v>1.6</v>
          </cell>
          <cell r="H1162" t="str">
            <v>USD</v>
          </cell>
        </row>
        <row r="1163">
          <cell r="B1163">
            <v>40606</v>
          </cell>
          <cell r="C1163">
            <v>40606</v>
          </cell>
          <cell r="E1163">
            <v>77866.33</v>
          </cell>
          <cell r="F1163" t="str">
            <v>GEL</v>
          </cell>
          <cell r="G1163">
            <v>45766.8</v>
          </cell>
          <cell r="H1163" t="str">
            <v>USD</v>
          </cell>
        </row>
        <row r="1164">
          <cell r="B1164">
            <v>40606</v>
          </cell>
          <cell r="C1164">
            <v>40606</v>
          </cell>
          <cell r="E1164">
            <v>3140.3</v>
          </cell>
          <cell r="F1164" t="str">
            <v>GEL</v>
          </cell>
          <cell r="G1164">
            <v>1355.79</v>
          </cell>
          <cell r="H1164" t="str">
            <v>EUR</v>
          </cell>
        </row>
        <row r="1165">
          <cell r="B1165">
            <v>40606</v>
          </cell>
          <cell r="C1165">
            <v>40606</v>
          </cell>
          <cell r="E1165">
            <v>1103.47</v>
          </cell>
          <cell r="F1165" t="str">
            <v>USD</v>
          </cell>
          <cell r="G1165">
            <v>1931.69</v>
          </cell>
          <cell r="H1165" t="str">
            <v>GEL</v>
          </cell>
        </row>
        <row r="1166">
          <cell r="B1166">
            <v>40606</v>
          </cell>
          <cell r="C1166">
            <v>40606</v>
          </cell>
          <cell r="E1166">
            <v>1.37</v>
          </cell>
          <cell r="F1166" t="str">
            <v>GEL</v>
          </cell>
          <cell r="G1166">
            <v>0.79</v>
          </cell>
          <cell r="H1166" t="str">
            <v>USD</v>
          </cell>
        </row>
        <row r="1167">
          <cell r="B1167">
            <v>40606</v>
          </cell>
          <cell r="C1167">
            <v>40606</v>
          </cell>
          <cell r="E1167">
            <v>0.69000000000000006</v>
          </cell>
          <cell r="F1167" t="str">
            <v>GEL</v>
          </cell>
          <cell r="G1167">
            <v>0.4</v>
          </cell>
          <cell r="H1167" t="str">
            <v>USD</v>
          </cell>
        </row>
        <row r="1168">
          <cell r="B1168">
            <v>40606</v>
          </cell>
          <cell r="C1168">
            <v>40606</v>
          </cell>
          <cell r="E1168">
            <v>49.63</v>
          </cell>
          <cell r="F1168" t="str">
            <v>GEL</v>
          </cell>
          <cell r="G1168">
            <v>28.7</v>
          </cell>
          <cell r="H1168" t="str">
            <v>USD</v>
          </cell>
        </row>
        <row r="1169">
          <cell r="B1169">
            <v>40606</v>
          </cell>
          <cell r="C1169">
            <v>40606</v>
          </cell>
          <cell r="E1169">
            <v>1.54</v>
          </cell>
          <cell r="F1169" t="str">
            <v>GEL</v>
          </cell>
          <cell r="G1169">
            <v>0.89</v>
          </cell>
          <cell r="H1169" t="str">
            <v>USD</v>
          </cell>
        </row>
        <row r="1170">
          <cell r="B1170">
            <v>40606</v>
          </cell>
          <cell r="C1170">
            <v>40606</v>
          </cell>
          <cell r="E1170">
            <v>1.0900000000000001</v>
          </cell>
          <cell r="F1170" t="str">
            <v>GEL</v>
          </cell>
          <cell r="G1170">
            <v>0.63</v>
          </cell>
          <cell r="H1170" t="str">
            <v>USD</v>
          </cell>
        </row>
        <row r="1171">
          <cell r="B1171">
            <v>40606</v>
          </cell>
          <cell r="C1171">
            <v>40606</v>
          </cell>
          <cell r="E1171">
            <v>0.85</v>
          </cell>
          <cell r="F1171" t="str">
            <v>GEL</v>
          </cell>
          <cell r="G1171">
            <v>0.49</v>
          </cell>
          <cell r="H1171" t="str">
            <v>USD</v>
          </cell>
        </row>
        <row r="1172">
          <cell r="B1172">
            <v>40606</v>
          </cell>
          <cell r="C1172">
            <v>40606</v>
          </cell>
          <cell r="E1172">
            <v>26.75</v>
          </cell>
          <cell r="F1172" t="str">
            <v>GEL</v>
          </cell>
          <cell r="G1172">
            <v>15.47</v>
          </cell>
          <cell r="H1172" t="str">
            <v>USD</v>
          </cell>
        </row>
        <row r="1173">
          <cell r="B1173">
            <v>40606</v>
          </cell>
          <cell r="C1173">
            <v>40606</v>
          </cell>
          <cell r="E1173">
            <v>15.34</v>
          </cell>
          <cell r="F1173" t="str">
            <v>GEL</v>
          </cell>
          <cell r="G1173">
            <v>8.870000000000001</v>
          </cell>
          <cell r="H1173" t="str">
            <v>USD</v>
          </cell>
        </row>
        <row r="1174">
          <cell r="B1174">
            <v>40606</v>
          </cell>
          <cell r="C1174">
            <v>40606</v>
          </cell>
          <cell r="E1174">
            <v>2.56</v>
          </cell>
          <cell r="F1174" t="str">
            <v>GEL</v>
          </cell>
          <cell r="G1174">
            <v>1.48</v>
          </cell>
          <cell r="H1174" t="str">
            <v>USD</v>
          </cell>
        </row>
        <row r="1175">
          <cell r="B1175">
            <v>40606</v>
          </cell>
          <cell r="C1175">
            <v>40606</v>
          </cell>
          <cell r="E1175">
            <v>108.48</v>
          </cell>
          <cell r="F1175" t="str">
            <v>GEL</v>
          </cell>
          <cell r="G1175">
            <v>62.74</v>
          </cell>
          <cell r="H1175" t="str">
            <v>USD</v>
          </cell>
        </row>
        <row r="1176">
          <cell r="B1176">
            <v>40606</v>
          </cell>
          <cell r="C1176">
            <v>40606</v>
          </cell>
          <cell r="E1176">
            <v>20.54</v>
          </cell>
          <cell r="F1176" t="str">
            <v>GEL</v>
          </cell>
          <cell r="G1176">
            <v>11.88</v>
          </cell>
          <cell r="H1176" t="str">
            <v>USD</v>
          </cell>
        </row>
        <row r="1177">
          <cell r="B1177">
            <v>40606</v>
          </cell>
          <cell r="C1177">
            <v>40606</v>
          </cell>
          <cell r="E1177">
            <v>1.6300000000000001</v>
          </cell>
          <cell r="F1177" t="str">
            <v>GEL</v>
          </cell>
          <cell r="G1177">
            <v>0.94000000000000006</v>
          </cell>
          <cell r="H1177" t="str">
            <v>USD</v>
          </cell>
        </row>
        <row r="1178">
          <cell r="B1178">
            <v>40606</v>
          </cell>
          <cell r="C1178">
            <v>40606</v>
          </cell>
          <cell r="E1178">
            <v>27.32</v>
          </cell>
          <cell r="F1178" t="str">
            <v>GEL</v>
          </cell>
          <cell r="G1178">
            <v>15.8</v>
          </cell>
          <cell r="H1178" t="str">
            <v>USD</v>
          </cell>
        </row>
        <row r="1179">
          <cell r="B1179">
            <v>40606</v>
          </cell>
          <cell r="C1179">
            <v>40606</v>
          </cell>
          <cell r="E1179">
            <v>22.88</v>
          </cell>
          <cell r="F1179" t="str">
            <v>GEL</v>
          </cell>
          <cell r="G1179">
            <v>13.23</v>
          </cell>
          <cell r="H1179" t="str">
            <v>USD</v>
          </cell>
        </row>
        <row r="1180">
          <cell r="B1180">
            <v>40606</v>
          </cell>
          <cell r="C1180">
            <v>40606</v>
          </cell>
          <cell r="E1180">
            <v>670000</v>
          </cell>
          <cell r="F1180" t="str">
            <v>EUR</v>
          </cell>
          <cell r="G1180">
            <v>935440.6</v>
          </cell>
          <cell r="H1180" t="str">
            <v>USD</v>
          </cell>
        </row>
        <row r="1181">
          <cell r="B1181">
            <v>40606</v>
          </cell>
          <cell r="C1181">
            <v>40606</v>
          </cell>
          <cell r="E1181">
            <v>50000</v>
          </cell>
          <cell r="F1181" t="str">
            <v>EUR</v>
          </cell>
          <cell r="G1181">
            <v>69809</v>
          </cell>
          <cell r="H1181" t="str">
            <v>USD</v>
          </cell>
        </row>
        <row r="1182">
          <cell r="B1182">
            <v>40606</v>
          </cell>
          <cell r="C1182">
            <v>40606</v>
          </cell>
          <cell r="E1182">
            <v>32543.199999999997</v>
          </cell>
          <cell r="F1182" t="str">
            <v>USD</v>
          </cell>
          <cell r="G1182">
            <v>20000</v>
          </cell>
          <cell r="H1182" t="str">
            <v>GBP</v>
          </cell>
        </row>
        <row r="1183">
          <cell r="B1183">
            <v>40606</v>
          </cell>
          <cell r="C1183">
            <v>40606</v>
          </cell>
          <cell r="E1183">
            <v>32566.600000000002</v>
          </cell>
          <cell r="F1183" t="str">
            <v>USD</v>
          </cell>
          <cell r="G1183">
            <v>20000</v>
          </cell>
          <cell r="H1183" t="str">
            <v>GBP</v>
          </cell>
        </row>
        <row r="1184">
          <cell r="B1184">
            <v>40606</v>
          </cell>
          <cell r="C1184">
            <v>40606</v>
          </cell>
          <cell r="E1184">
            <v>200000</v>
          </cell>
          <cell r="F1184" t="str">
            <v>EUR</v>
          </cell>
          <cell r="G1184">
            <v>279236</v>
          </cell>
          <cell r="H1184" t="str">
            <v>USD</v>
          </cell>
        </row>
        <row r="1185">
          <cell r="B1185">
            <v>40606</v>
          </cell>
          <cell r="C1185">
            <v>40606</v>
          </cell>
          <cell r="E1185">
            <v>50000</v>
          </cell>
          <cell r="F1185" t="str">
            <v>EUR</v>
          </cell>
          <cell r="G1185">
            <v>69809</v>
          </cell>
          <cell r="H1185" t="str">
            <v>USD</v>
          </cell>
        </row>
        <row r="1186">
          <cell r="B1186">
            <v>40606</v>
          </cell>
          <cell r="C1186">
            <v>40606</v>
          </cell>
          <cell r="E1186">
            <v>800000</v>
          </cell>
          <cell r="F1186" t="str">
            <v>EUR</v>
          </cell>
          <cell r="G1186">
            <v>1116944</v>
          </cell>
          <cell r="H1186" t="str">
            <v>USD</v>
          </cell>
        </row>
        <row r="1187">
          <cell r="B1187">
            <v>40606</v>
          </cell>
          <cell r="C1187">
            <v>40606</v>
          </cell>
          <cell r="E1187">
            <v>250000</v>
          </cell>
          <cell r="F1187" t="str">
            <v>EUR</v>
          </cell>
          <cell r="G1187">
            <v>349045</v>
          </cell>
          <cell r="H1187" t="str">
            <v>USD</v>
          </cell>
        </row>
        <row r="1188">
          <cell r="B1188">
            <v>40606</v>
          </cell>
          <cell r="C1188">
            <v>40606</v>
          </cell>
          <cell r="E1188">
            <v>50000</v>
          </cell>
          <cell r="F1188" t="str">
            <v>EUR</v>
          </cell>
          <cell r="G1188">
            <v>69809</v>
          </cell>
          <cell r="H1188" t="str">
            <v>USD</v>
          </cell>
        </row>
        <row r="1189">
          <cell r="B1189">
            <v>40606</v>
          </cell>
          <cell r="C1189">
            <v>40606</v>
          </cell>
          <cell r="E1189">
            <v>150000</v>
          </cell>
          <cell r="F1189" t="str">
            <v>EUR</v>
          </cell>
          <cell r="G1189">
            <v>209427</v>
          </cell>
          <cell r="H1189" t="str">
            <v>USD</v>
          </cell>
        </row>
        <row r="1190">
          <cell r="B1190">
            <v>40606</v>
          </cell>
          <cell r="C1190">
            <v>40606</v>
          </cell>
          <cell r="E1190">
            <v>30000</v>
          </cell>
          <cell r="F1190" t="str">
            <v>EUR</v>
          </cell>
          <cell r="G1190">
            <v>41885.4</v>
          </cell>
          <cell r="H1190" t="str">
            <v>USD</v>
          </cell>
        </row>
        <row r="1191">
          <cell r="B1191">
            <v>40606</v>
          </cell>
          <cell r="C1191">
            <v>40606</v>
          </cell>
          <cell r="E1191">
            <v>50000</v>
          </cell>
          <cell r="F1191" t="str">
            <v>EUR</v>
          </cell>
          <cell r="G1191">
            <v>69809</v>
          </cell>
          <cell r="H1191" t="str">
            <v>USD</v>
          </cell>
        </row>
        <row r="1192">
          <cell r="B1192">
            <v>40606</v>
          </cell>
          <cell r="C1192">
            <v>40606</v>
          </cell>
          <cell r="E1192">
            <v>50000</v>
          </cell>
          <cell r="F1192" t="str">
            <v>EUR</v>
          </cell>
          <cell r="G1192">
            <v>69809</v>
          </cell>
          <cell r="H1192" t="str">
            <v>USD</v>
          </cell>
        </row>
        <row r="1193">
          <cell r="B1193">
            <v>40606</v>
          </cell>
          <cell r="C1193">
            <v>40606</v>
          </cell>
          <cell r="E1193">
            <v>209403</v>
          </cell>
          <cell r="F1193" t="str">
            <v>USD</v>
          </cell>
          <cell r="G1193">
            <v>150000</v>
          </cell>
          <cell r="H1193" t="str">
            <v>EUR</v>
          </cell>
        </row>
        <row r="1194">
          <cell r="B1194">
            <v>40606</v>
          </cell>
          <cell r="C1194">
            <v>40606</v>
          </cell>
          <cell r="E1194">
            <v>150000</v>
          </cell>
          <cell r="F1194" t="str">
            <v>EUR</v>
          </cell>
          <cell r="G1194">
            <v>209427</v>
          </cell>
          <cell r="H1194" t="str">
            <v>USD</v>
          </cell>
        </row>
        <row r="1195">
          <cell r="B1195">
            <v>40606</v>
          </cell>
          <cell r="C1195">
            <v>40606</v>
          </cell>
          <cell r="E1195">
            <v>139574</v>
          </cell>
          <cell r="F1195" t="str">
            <v>USD</v>
          </cell>
          <cell r="G1195">
            <v>100000</v>
          </cell>
          <cell r="H1195" t="str">
            <v>EUR</v>
          </cell>
        </row>
        <row r="1196">
          <cell r="B1196">
            <v>40606</v>
          </cell>
          <cell r="C1196">
            <v>40606</v>
          </cell>
          <cell r="E1196">
            <v>100000</v>
          </cell>
          <cell r="F1196" t="str">
            <v>EUR</v>
          </cell>
          <cell r="G1196">
            <v>139733</v>
          </cell>
          <cell r="H1196" t="str">
            <v>USD</v>
          </cell>
        </row>
        <row r="1197">
          <cell r="B1197">
            <v>40606</v>
          </cell>
          <cell r="C1197">
            <v>40606</v>
          </cell>
          <cell r="E1197">
            <v>139596</v>
          </cell>
          <cell r="F1197" t="str">
            <v>USD</v>
          </cell>
          <cell r="G1197">
            <v>100000</v>
          </cell>
          <cell r="H1197" t="str">
            <v>EUR</v>
          </cell>
        </row>
        <row r="1198">
          <cell r="B1198">
            <v>40606</v>
          </cell>
          <cell r="C1198">
            <v>40606</v>
          </cell>
          <cell r="E1198">
            <v>100000</v>
          </cell>
          <cell r="F1198" t="str">
            <v>EUR</v>
          </cell>
          <cell r="G1198">
            <v>139738</v>
          </cell>
          <cell r="H1198" t="str">
            <v>USD</v>
          </cell>
        </row>
        <row r="1199">
          <cell r="B1199">
            <v>40606</v>
          </cell>
          <cell r="C1199">
            <v>40606</v>
          </cell>
          <cell r="E1199">
            <v>69814.5</v>
          </cell>
          <cell r="F1199" t="str">
            <v>USD</v>
          </cell>
          <cell r="G1199">
            <v>50000</v>
          </cell>
          <cell r="H1199" t="str">
            <v>EUR</v>
          </cell>
        </row>
        <row r="1200">
          <cell r="B1200">
            <v>40606</v>
          </cell>
          <cell r="C1200">
            <v>40606</v>
          </cell>
          <cell r="E1200">
            <v>50000</v>
          </cell>
          <cell r="F1200" t="str">
            <v>EUR</v>
          </cell>
          <cell r="G1200">
            <v>69841</v>
          </cell>
          <cell r="H1200" t="str">
            <v>USD</v>
          </cell>
        </row>
        <row r="1201">
          <cell r="B1201">
            <v>40606</v>
          </cell>
          <cell r="C1201">
            <v>40606</v>
          </cell>
          <cell r="E1201">
            <v>100000</v>
          </cell>
          <cell r="F1201" t="str">
            <v>EUR</v>
          </cell>
          <cell r="G1201">
            <v>139936</v>
          </cell>
          <cell r="H1201" t="str">
            <v>USD</v>
          </cell>
        </row>
        <row r="1202">
          <cell r="C1202">
            <v>40606</v>
          </cell>
          <cell r="E1202">
            <v>34778.589999999851</v>
          </cell>
          <cell r="F1202" t="str">
            <v>GEL</v>
          </cell>
        </row>
        <row r="1203">
          <cell r="C1203">
            <v>40606</v>
          </cell>
          <cell r="G1203">
            <v>44429.739999999758</v>
          </cell>
          <cell r="H1203" t="str">
            <v>GEL</v>
          </cell>
        </row>
        <row r="1204">
          <cell r="C1204">
            <v>40606</v>
          </cell>
          <cell r="E1204">
            <v>274116.28999999911</v>
          </cell>
          <cell r="F1204" t="str">
            <v>GEL</v>
          </cell>
        </row>
        <row r="1205">
          <cell r="C1205">
            <v>40606</v>
          </cell>
          <cell r="G1205">
            <v>127986.00999999791</v>
          </cell>
          <cell r="H1205" t="str">
            <v>GEL</v>
          </cell>
        </row>
        <row r="1206">
          <cell r="B1206">
            <v>40606</v>
          </cell>
          <cell r="C1206">
            <v>40606</v>
          </cell>
          <cell r="E1206">
            <v>1121.67</v>
          </cell>
          <cell r="F1206" t="str">
            <v>GEL</v>
          </cell>
          <cell r="G1206">
            <v>468.88</v>
          </cell>
          <cell r="H1206" t="str">
            <v>EUR</v>
          </cell>
        </row>
        <row r="1207">
          <cell r="B1207">
            <v>40606</v>
          </cell>
          <cell r="C1207">
            <v>40606</v>
          </cell>
          <cell r="E1207">
            <v>1072.8</v>
          </cell>
          <cell r="F1207" t="str">
            <v>GEL</v>
          </cell>
          <cell r="G1207">
            <v>448.42</v>
          </cell>
          <cell r="H1207" t="str">
            <v>EUR</v>
          </cell>
        </row>
        <row r="1208">
          <cell r="B1208">
            <v>40606</v>
          </cell>
          <cell r="C1208">
            <v>40606</v>
          </cell>
          <cell r="E1208">
            <v>4442.8</v>
          </cell>
          <cell r="F1208" t="str">
            <v>GEL</v>
          </cell>
          <cell r="G1208">
            <v>2567.25</v>
          </cell>
          <cell r="H1208" t="str">
            <v>USD</v>
          </cell>
        </row>
        <row r="1209">
          <cell r="B1209">
            <v>40606</v>
          </cell>
          <cell r="C1209">
            <v>40606</v>
          </cell>
          <cell r="E1209">
            <v>9898.59</v>
          </cell>
          <cell r="F1209" t="str">
            <v>GEL</v>
          </cell>
          <cell r="G1209">
            <v>5724.7</v>
          </cell>
          <cell r="H1209" t="str">
            <v>USD</v>
          </cell>
        </row>
        <row r="1210">
          <cell r="B1210">
            <v>40606</v>
          </cell>
          <cell r="C1210">
            <v>40606</v>
          </cell>
          <cell r="E1210">
            <v>274828.01</v>
          </cell>
          <cell r="F1210" t="str">
            <v>USD</v>
          </cell>
          <cell r="G1210">
            <v>475205.11209100002</v>
          </cell>
          <cell r="H1210" t="str">
            <v>GEL</v>
          </cell>
        </row>
        <row r="1211">
          <cell r="B1211">
            <v>40606</v>
          </cell>
          <cell r="C1211">
            <v>40606</v>
          </cell>
          <cell r="E1211">
            <v>16603.088531999998</v>
          </cell>
          <cell r="F1211" t="str">
            <v>GEL</v>
          </cell>
          <cell r="G1211">
            <v>6939.93</v>
          </cell>
          <cell r="H1211" t="str">
            <v>EUR</v>
          </cell>
        </row>
        <row r="1212">
          <cell r="B1212">
            <v>40606</v>
          </cell>
          <cell r="C1212">
            <v>40606</v>
          </cell>
          <cell r="E1212">
            <v>103.75073499999999</v>
          </cell>
          <cell r="F1212" t="str">
            <v>GEL</v>
          </cell>
          <cell r="G1212">
            <v>55.55</v>
          </cell>
          <cell r="H1212" t="str">
            <v>CHF</v>
          </cell>
        </row>
        <row r="1213">
          <cell r="B1213">
            <v>40606</v>
          </cell>
          <cell r="C1213">
            <v>40606</v>
          </cell>
          <cell r="E1213">
            <v>291.76488000000001</v>
          </cell>
          <cell r="F1213" t="str">
            <v>GEL</v>
          </cell>
          <cell r="G1213">
            <v>133.96</v>
          </cell>
          <cell r="H1213" t="str">
            <v>AZN</v>
          </cell>
        </row>
        <row r="1214">
          <cell r="B1214">
            <v>40609</v>
          </cell>
          <cell r="C1214">
            <v>40609</v>
          </cell>
          <cell r="E1214">
            <v>16.64</v>
          </cell>
          <cell r="F1214" t="str">
            <v>USD</v>
          </cell>
          <cell r="G1214">
            <v>28.61</v>
          </cell>
          <cell r="H1214" t="str">
            <v>GEL</v>
          </cell>
        </row>
        <row r="1215">
          <cell r="B1215">
            <v>40609</v>
          </cell>
          <cell r="C1215">
            <v>40609</v>
          </cell>
          <cell r="E1215">
            <v>1</v>
          </cell>
          <cell r="F1215" t="str">
            <v>GEL</v>
          </cell>
          <cell r="G1215">
            <v>0.57999999999999996</v>
          </cell>
          <cell r="H1215" t="str">
            <v>USD</v>
          </cell>
        </row>
        <row r="1216">
          <cell r="B1216">
            <v>40609</v>
          </cell>
          <cell r="C1216">
            <v>40609</v>
          </cell>
          <cell r="E1216">
            <v>110.44</v>
          </cell>
          <cell r="F1216" t="str">
            <v>GEL</v>
          </cell>
          <cell r="G1216">
            <v>1810.49</v>
          </cell>
          <cell r="H1216" t="str">
            <v>RUR</v>
          </cell>
        </row>
        <row r="1217">
          <cell r="B1217">
            <v>40609</v>
          </cell>
          <cell r="C1217">
            <v>40609</v>
          </cell>
          <cell r="E1217">
            <v>937.63</v>
          </cell>
          <cell r="F1217" t="str">
            <v>GEL</v>
          </cell>
          <cell r="G1217">
            <v>390.5</v>
          </cell>
          <cell r="H1217" t="str">
            <v>EUR</v>
          </cell>
        </row>
        <row r="1218">
          <cell r="B1218">
            <v>40609</v>
          </cell>
          <cell r="C1218">
            <v>40609</v>
          </cell>
          <cell r="E1218">
            <v>3</v>
          </cell>
          <cell r="F1218" t="str">
            <v>USD</v>
          </cell>
          <cell r="G1218">
            <v>5.16</v>
          </cell>
          <cell r="H1218" t="str">
            <v>GEL</v>
          </cell>
        </row>
        <row r="1219">
          <cell r="B1219">
            <v>40609</v>
          </cell>
          <cell r="C1219">
            <v>40609</v>
          </cell>
          <cell r="E1219">
            <v>722.95</v>
          </cell>
          <cell r="F1219" t="str">
            <v>GEL</v>
          </cell>
          <cell r="G1219">
            <v>420.44</v>
          </cell>
          <cell r="H1219" t="str">
            <v>USD</v>
          </cell>
        </row>
        <row r="1220">
          <cell r="B1220">
            <v>40609</v>
          </cell>
          <cell r="C1220">
            <v>40609</v>
          </cell>
          <cell r="E1220">
            <v>1107.3399999999999</v>
          </cell>
          <cell r="F1220" t="str">
            <v>EUR</v>
          </cell>
          <cell r="G1220">
            <v>2658.83</v>
          </cell>
          <cell r="H1220" t="str">
            <v>GEL</v>
          </cell>
        </row>
        <row r="1221">
          <cell r="B1221">
            <v>40609</v>
          </cell>
          <cell r="C1221">
            <v>40609</v>
          </cell>
          <cell r="E1221">
            <v>2000</v>
          </cell>
          <cell r="F1221" t="str">
            <v>GBP</v>
          </cell>
          <cell r="G1221">
            <v>3256</v>
          </cell>
          <cell r="H1221" t="str">
            <v>USD</v>
          </cell>
        </row>
        <row r="1222">
          <cell r="B1222">
            <v>40609</v>
          </cell>
          <cell r="C1222">
            <v>40609</v>
          </cell>
          <cell r="E1222">
            <v>321.04000000000002</v>
          </cell>
          <cell r="F1222" t="str">
            <v>EUR</v>
          </cell>
          <cell r="G1222">
            <v>770.85</v>
          </cell>
          <cell r="H1222" t="str">
            <v>GEL</v>
          </cell>
        </row>
        <row r="1223">
          <cell r="B1223">
            <v>40609</v>
          </cell>
          <cell r="C1223">
            <v>40612</v>
          </cell>
          <cell r="E1223">
            <v>41488.04</v>
          </cell>
          <cell r="F1223" t="str">
            <v>USD</v>
          </cell>
          <cell r="G1223">
            <v>150000</v>
          </cell>
          <cell r="H1223" t="str">
            <v>ILS</v>
          </cell>
        </row>
        <row r="1224">
          <cell r="B1224">
            <v>40609</v>
          </cell>
          <cell r="C1224">
            <v>40609</v>
          </cell>
          <cell r="E1224">
            <v>2575500</v>
          </cell>
          <cell r="F1224" t="str">
            <v>GEL</v>
          </cell>
          <cell r="G1224">
            <v>1500000</v>
          </cell>
          <cell r="H1224" t="str">
            <v>USD</v>
          </cell>
        </row>
        <row r="1225">
          <cell r="B1225">
            <v>40609</v>
          </cell>
          <cell r="C1225">
            <v>40609</v>
          </cell>
          <cell r="E1225">
            <v>342400</v>
          </cell>
          <cell r="F1225" t="str">
            <v>GEL</v>
          </cell>
          <cell r="G1225">
            <v>200000</v>
          </cell>
          <cell r="H1225" t="str">
            <v>USD</v>
          </cell>
        </row>
        <row r="1226">
          <cell r="B1226">
            <v>40609</v>
          </cell>
          <cell r="C1226">
            <v>40611</v>
          </cell>
          <cell r="E1226">
            <v>13980</v>
          </cell>
          <cell r="F1226" t="str">
            <v>USD</v>
          </cell>
          <cell r="G1226">
            <v>10000</v>
          </cell>
          <cell r="H1226" t="str">
            <v>EUR</v>
          </cell>
        </row>
        <row r="1227">
          <cell r="B1227">
            <v>40609</v>
          </cell>
          <cell r="C1227">
            <v>40609</v>
          </cell>
          <cell r="E1227">
            <v>864.4</v>
          </cell>
          <cell r="F1227" t="str">
            <v>GEL</v>
          </cell>
          <cell r="G1227">
            <v>360</v>
          </cell>
          <cell r="H1227" t="str">
            <v>EUR</v>
          </cell>
        </row>
        <row r="1228">
          <cell r="B1228">
            <v>40609</v>
          </cell>
          <cell r="C1228">
            <v>40609</v>
          </cell>
          <cell r="E1228">
            <v>864.4</v>
          </cell>
          <cell r="F1228" t="str">
            <v>GEL</v>
          </cell>
          <cell r="G1228">
            <v>360</v>
          </cell>
          <cell r="H1228" t="str">
            <v>EUR</v>
          </cell>
        </row>
        <row r="1229">
          <cell r="B1229">
            <v>40609</v>
          </cell>
          <cell r="C1229">
            <v>40609</v>
          </cell>
          <cell r="E1229">
            <v>12</v>
          </cell>
          <cell r="F1229" t="str">
            <v>USD</v>
          </cell>
          <cell r="G1229">
            <v>20.63</v>
          </cell>
          <cell r="H1229" t="str">
            <v>GEL</v>
          </cell>
        </row>
        <row r="1230">
          <cell r="B1230">
            <v>40609</v>
          </cell>
          <cell r="C1230">
            <v>40609</v>
          </cell>
          <cell r="E1230">
            <v>894520</v>
          </cell>
          <cell r="F1230" t="str">
            <v>HUF</v>
          </cell>
          <cell r="G1230">
            <v>7961.2300000000005</v>
          </cell>
          <cell r="H1230" t="str">
            <v>GEL</v>
          </cell>
        </row>
        <row r="1231">
          <cell r="B1231">
            <v>40609</v>
          </cell>
          <cell r="C1231">
            <v>40609</v>
          </cell>
          <cell r="E1231">
            <v>115000</v>
          </cell>
          <cell r="F1231" t="str">
            <v>EUR</v>
          </cell>
          <cell r="G1231">
            <v>161268.18</v>
          </cell>
          <cell r="H1231" t="str">
            <v>USD</v>
          </cell>
        </row>
        <row r="1232">
          <cell r="B1232">
            <v>40609</v>
          </cell>
          <cell r="C1232">
            <v>40609</v>
          </cell>
          <cell r="E1232">
            <v>52244.9</v>
          </cell>
          <cell r="F1232" t="str">
            <v>USD</v>
          </cell>
          <cell r="G1232">
            <v>32000</v>
          </cell>
          <cell r="H1232" t="str">
            <v>GBP</v>
          </cell>
        </row>
        <row r="1233">
          <cell r="B1233">
            <v>40609</v>
          </cell>
          <cell r="C1233">
            <v>40609</v>
          </cell>
          <cell r="E1233">
            <v>1140.1400000000001</v>
          </cell>
          <cell r="F1233" t="str">
            <v>EUR</v>
          </cell>
          <cell r="G1233">
            <v>2737.59</v>
          </cell>
          <cell r="H1233" t="str">
            <v>GEL</v>
          </cell>
        </row>
        <row r="1234">
          <cell r="B1234">
            <v>40609</v>
          </cell>
          <cell r="C1234">
            <v>40609</v>
          </cell>
          <cell r="E1234">
            <v>1983.47</v>
          </cell>
          <cell r="F1234" t="str">
            <v>EUR</v>
          </cell>
          <cell r="G1234">
            <v>4762.51</v>
          </cell>
          <cell r="H1234" t="str">
            <v>GEL</v>
          </cell>
        </row>
        <row r="1235">
          <cell r="B1235">
            <v>40609</v>
          </cell>
          <cell r="C1235">
            <v>40609</v>
          </cell>
          <cell r="E1235">
            <v>2228.33</v>
          </cell>
          <cell r="F1235" t="str">
            <v>USD</v>
          </cell>
          <cell r="G1235">
            <v>3831.61</v>
          </cell>
          <cell r="H1235" t="str">
            <v>GEL</v>
          </cell>
        </row>
        <row r="1236">
          <cell r="B1236">
            <v>40609</v>
          </cell>
          <cell r="C1236">
            <v>40609</v>
          </cell>
          <cell r="E1236">
            <v>51300</v>
          </cell>
          <cell r="F1236" t="str">
            <v>GEL</v>
          </cell>
          <cell r="G1236">
            <v>30000</v>
          </cell>
          <cell r="H1236" t="str">
            <v>USD</v>
          </cell>
        </row>
        <row r="1237">
          <cell r="B1237">
            <v>40609</v>
          </cell>
          <cell r="C1237">
            <v>40609</v>
          </cell>
          <cell r="E1237">
            <v>445</v>
          </cell>
          <cell r="F1237" t="str">
            <v>GBP</v>
          </cell>
          <cell r="G1237">
            <v>1244.8900000000001</v>
          </cell>
          <cell r="H1237" t="str">
            <v>GEL</v>
          </cell>
        </row>
        <row r="1238">
          <cell r="B1238">
            <v>40609</v>
          </cell>
          <cell r="C1238">
            <v>40609</v>
          </cell>
          <cell r="E1238">
            <v>64378.5</v>
          </cell>
          <cell r="F1238" t="str">
            <v>USD</v>
          </cell>
          <cell r="G1238">
            <v>110795.39</v>
          </cell>
          <cell r="H1238" t="str">
            <v>GEL</v>
          </cell>
        </row>
        <row r="1239">
          <cell r="B1239">
            <v>40609</v>
          </cell>
          <cell r="C1239">
            <v>40609</v>
          </cell>
          <cell r="E1239">
            <v>140109.70000000001</v>
          </cell>
          <cell r="F1239" t="str">
            <v>GEL</v>
          </cell>
          <cell r="G1239">
            <v>81878.080000000002</v>
          </cell>
          <cell r="H1239" t="str">
            <v>USD</v>
          </cell>
        </row>
        <row r="1240">
          <cell r="B1240">
            <v>40609</v>
          </cell>
          <cell r="C1240">
            <v>40609</v>
          </cell>
          <cell r="E1240">
            <v>8747.26</v>
          </cell>
          <cell r="F1240" t="str">
            <v>GEL</v>
          </cell>
          <cell r="G1240">
            <v>5021.8100000000004</v>
          </cell>
          <cell r="H1240" t="str">
            <v>USD</v>
          </cell>
        </row>
        <row r="1241">
          <cell r="B1241">
            <v>40609</v>
          </cell>
          <cell r="C1241">
            <v>40609</v>
          </cell>
          <cell r="E1241">
            <v>122949.1</v>
          </cell>
          <cell r="F1241" t="str">
            <v>GEL</v>
          </cell>
          <cell r="G1241">
            <v>71870.81</v>
          </cell>
          <cell r="H1241" t="str">
            <v>USD</v>
          </cell>
        </row>
        <row r="1242">
          <cell r="B1242">
            <v>40609</v>
          </cell>
          <cell r="C1242">
            <v>40611</v>
          </cell>
          <cell r="E1242">
            <v>284358.27</v>
          </cell>
          <cell r="F1242" t="str">
            <v>GEL</v>
          </cell>
          <cell r="G1242">
            <v>165440</v>
          </cell>
          <cell r="H1242" t="str">
            <v>USD</v>
          </cell>
        </row>
        <row r="1243">
          <cell r="B1243">
            <v>40609</v>
          </cell>
          <cell r="C1243">
            <v>40611</v>
          </cell>
          <cell r="E1243">
            <v>955.71</v>
          </cell>
          <cell r="F1243" t="str">
            <v>EUR</v>
          </cell>
          <cell r="G1243">
            <v>2303.0700000000002</v>
          </cell>
          <cell r="H1243" t="str">
            <v>GEL</v>
          </cell>
        </row>
        <row r="1244">
          <cell r="B1244">
            <v>40609</v>
          </cell>
          <cell r="C1244">
            <v>40611</v>
          </cell>
          <cell r="E1244">
            <v>15000</v>
          </cell>
          <cell r="F1244" t="str">
            <v>EUR</v>
          </cell>
          <cell r="G1244">
            <v>21045</v>
          </cell>
          <cell r="H1244" t="str">
            <v>USD</v>
          </cell>
        </row>
        <row r="1245">
          <cell r="B1245">
            <v>40609</v>
          </cell>
          <cell r="C1245">
            <v>40609</v>
          </cell>
          <cell r="E1245">
            <v>2063.4</v>
          </cell>
          <cell r="F1245" t="str">
            <v>GEL</v>
          </cell>
          <cell r="G1245">
            <v>1200</v>
          </cell>
          <cell r="H1245" t="str">
            <v>USD</v>
          </cell>
        </row>
        <row r="1246">
          <cell r="B1246">
            <v>40609</v>
          </cell>
          <cell r="C1246">
            <v>40609</v>
          </cell>
          <cell r="E1246">
            <v>864.4</v>
          </cell>
          <cell r="F1246" t="str">
            <v>GEL</v>
          </cell>
          <cell r="G1246">
            <v>360</v>
          </cell>
          <cell r="H1246" t="str">
            <v>EUR</v>
          </cell>
        </row>
        <row r="1247">
          <cell r="B1247">
            <v>40609</v>
          </cell>
          <cell r="C1247">
            <v>40609</v>
          </cell>
          <cell r="E1247">
            <v>1011000</v>
          </cell>
          <cell r="F1247" t="str">
            <v>USD</v>
          </cell>
          <cell r="G1247">
            <v>1738414.5</v>
          </cell>
          <cell r="H1247" t="str">
            <v>GEL</v>
          </cell>
        </row>
        <row r="1248">
          <cell r="B1248">
            <v>40609</v>
          </cell>
          <cell r="C1248">
            <v>40609</v>
          </cell>
          <cell r="E1248">
            <v>1357.08</v>
          </cell>
          <cell r="F1248" t="str">
            <v>GEL</v>
          </cell>
          <cell r="G1248">
            <v>6312</v>
          </cell>
          <cell r="H1248" t="str">
            <v>UAH</v>
          </cell>
        </row>
        <row r="1249">
          <cell r="B1249">
            <v>40609</v>
          </cell>
          <cell r="C1249">
            <v>40609</v>
          </cell>
          <cell r="E1249">
            <v>8.34</v>
          </cell>
          <cell r="F1249" t="str">
            <v>GEL</v>
          </cell>
          <cell r="G1249">
            <v>30.900000000000002</v>
          </cell>
          <cell r="H1249" t="str">
            <v>SEK</v>
          </cell>
        </row>
        <row r="1250">
          <cell r="B1250">
            <v>40609</v>
          </cell>
          <cell r="C1250">
            <v>40609</v>
          </cell>
          <cell r="E1250">
            <v>8298.59</v>
          </cell>
          <cell r="F1250" t="str">
            <v>GEL</v>
          </cell>
          <cell r="G1250">
            <v>7755.6900000000005</v>
          </cell>
          <cell r="H1250" t="str">
            <v>TRY</v>
          </cell>
        </row>
        <row r="1251">
          <cell r="B1251">
            <v>40609</v>
          </cell>
          <cell r="C1251">
            <v>40609</v>
          </cell>
          <cell r="E1251">
            <v>353.49</v>
          </cell>
          <cell r="F1251" t="str">
            <v>GEL</v>
          </cell>
          <cell r="G1251">
            <v>584.28</v>
          </cell>
          <cell r="H1251" t="str">
            <v>PLN</v>
          </cell>
        </row>
        <row r="1252">
          <cell r="B1252">
            <v>40609</v>
          </cell>
          <cell r="C1252">
            <v>40609</v>
          </cell>
          <cell r="E1252">
            <v>58.71</v>
          </cell>
          <cell r="F1252" t="str">
            <v>GEL</v>
          </cell>
          <cell r="G1252">
            <v>103</v>
          </cell>
          <cell r="H1252" t="str">
            <v>RON</v>
          </cell>
        </row>
        <row r="1253">
          <cell r="B1253">
            <v>40609</v>
          </cell>
          <cell r="C1253">
            <v>40609</v>
          </cell>
          <cell r="E1253">
            <v>177508</v>
          </cell>
          <cell r="F1253" t="str">
            <v>JPY</v>
          </cell>
          <cell r="G1253">
            <v>3709.92</v>
          </cell>
          <cell r="H1253" t="str">
            <v>GEL</v>
          </cell>
        </row>
        <row r="1254">
          <cell r="B1254">
            <v>40609</v>
          </cell>
          <cell r="C1254">
            <v>40609</v>
          </cell>
          <cell r="E1254">
            <v>198</v>
          </cell>
          <cell r="F1254" t="str">
            <v>GEL</v>
          </cell>
          <cell r="G1254">
            <v>16500</v>
          </cell>
          <cell r="H1254" t="str">
            <v>KZT</v>
          </cell>
        </row>
        <row r="1255">
          <cell r="B1255">
            <v>40609</v>
          </cell>
          <cell r="C1255">
            <v>40609</v>
          </cell>
          <cell r="E1255">
            <v>15301.51</v>
          </cell>
          <cell r="F1255" t="str">
            <v>ILS</v>
          </cell>
          <cell r="G1255">
            <v>7268.22</v>
          </cell>
          <cell r="H1255" t="str">
            <v>GEL</v>
          </cell>
        </row>
        <row r="1256">
          <cell r="B1256">
            <v>40609</v>
          </cell>
          <cell r="C1256">
            <v>40609</v>
          </cell>
          <cell r="E1256">
            <v>8740.16</v>
          </cell>
          <cell r="F1256" t="str">
            <v>CZK</v>
          </cell>
          <cell r="G1256">
            <v>866.15</v>
          </cell>
          <cell r="H1256" t="str">
            <v>GEL</v>
          </cell>
        </row>
        <row r="1257">
          <cell r="B1257">
            <v>40609</v>
          </cell>
          <cell r="C1257">
            <v>40609</v>
          </cell>
          <cell r="E1257">
            <v>836.94</v>
          </cell>
          <cell r="F1257" t="str">
            <v>GEL</v>
          </cell>
          <cell r="G1257">
            <v>3219</v>
          </cell>
          <cell r="H1257" t="str">
            <v>CNY</v>
          </cell>
        </row>
        <row r="1258">
          <cell r="B1258">
            <v>40609</v>
          </cell>
          <cell r="C1258">
            <v>40609</v>
          </cell>
          <cell r="E1258">
            <v>30574.05</v>
          </cell>
          <cell r="F1258" t="str">
            <v>GEL</v>
          </cell>
          <cell r="G1258">
            <v>17322.41</v>
          </cell>
          <cell r="H1258" t="str">
            <v>CAD</v>
          </cell>
        </row>
        <row r="1259">
          <cell r="B1259">
            <v>40609</v>
          </cell>
          <cell r="C1259">
            <v>40609</v>
          </cell>
          <cell r="E1259">
            <v>182000</v>
          </cell>
          <cell r="F1259" t="str">
            <v>EUR</v>
          </cell>
          <cell r="G1259">
            <v>254991.28</v>
          </cell>
          <cell r="H1259" t="str">
            <v>USD</v>
          </cell>
        </row>
        <row r="1260">
          <cell r="B1260">
            <v>40609</v>
          </cell>
          <cell r="C1260">
            <v>40609</v>
          </cell>
          <cell r="E1260">
            <v>3426000</v>
          </cell>
          <cell r="F1260" t="str">
            <v>GEL</v>
          </cell>
          <cell r="G1260">
            <v>2000000</v>
          </cell>
          <cell r="H1260" t="str">
            <v>USD</v>
          </cell>
        </row>
        <row r="1261">
          <cell r="B1261">
            <v>40609</v>
          </cell>
          <cell r="C1261">
            <v>40609</v>
          </cell>
          <cell r="E1261">
            <v>44.230000000000004</v>
          </cell>
          <cell r="F1261" t="str">
            <v>GEL</v>
          </cell>
          <cell r="G1261">
            <v>25.7</v>
          </cell>
          <cell r="H1261" t="str">
            <v>USD</v>
          </cell>
        </row>
        <row r="1262">
          <cell r="B1262">
            <v>40609</v>
          </cell>
          <cell r="C1262">
            <v>40609</v>
          </cell>
          <cell r="E1262">
            <v>14.88</v>
          </cell>
          <cell r="F1262" t="str">
            <v>GEL</v>
          </cell>
          <cell r="G1262">
            <v>8.64</v>
          </cell>
          <cell r="H1262" t="str">
            <v>USD</v>
          </cell>
        </row>
        <row r="1263">
          <cell r="B1263">
            <v>40609</v>
          </cell>
          <cell r="C1263">
            <v>40609</v>
          </cell>
          <cell r="E1263">
            <v>17.2</v>
          </cell>
          <cell r="F1263" t="str">
            <v>GEL</v>
          </cell>
          <cell r="G1263">
            <v>10</v>
          </cell>
          <cell r="H1263" t="str">
            <v>USD</v>
          </cell>
        </row>
        <row r="1264">
          <cell r="B1264">
            <v>40609</v>
          </cell>
          <cell r="C1264">
            <v>40609</v>
          </cell>
          <cell r="E1264">
            <v>0.86</v>
          </cell>
          <cell r="F1264" t="str">
            <v>GEL</v>
          </cell>
          <cell r="G1264">
            <v>0.5</v>
          </cell>
          <cell r="H1264" t="str">
            <v>USD</v>
          </cell>
        </row>
        <row r="1265">
          <cell r="B1265">
            <v>40609</v>
          </cell>
          <cell r="C1265">
            <v>40609</v>
          </cell>
          <cell r="E1265">
            <v>1.72</v>
          </cell>
          <cell r="F1265" t="str">
            <v>GEL</v>
          </cell>
          <cell r="G1265">
            <v>1</v>
          </cell>
          <cell r="H1265" t="str">
            <v>USD</v>
          </cell>
        </row>
        <row r="1266">
          <cell r="B1266">
            <v>40609</v>
          </cell>
          <cell r="C1266">
            <v>40609</v>
          </cell>
          <cell r="E1266">
            <v>21.490000000000002</v>
          </cell>
          <cell r="F1266" t="str">
            <v>GEL</v>
          </cell>
          <cell r="G1266">
            <v>12.5</v>
          </cell>
          <cell r="H1266" t="str">
            <v>USD</v>
          </cell>
        </row>
        <row r="1267">
          <cell r="B1267">
            <v>40609</v>
          </cell>
          <cell r="C1267">
            <v>40609</v>
          </cell>
          <cell r="E1267">
            <v>2.7600000000000002</v>
          </cell>
          <cell r="F1267" t="str">
            <v>GEL</v>
          </cell>
          <cell r="G1267">
            <v>1.6</v>
          </cell>
          <cell r="H1267" t="str">
            <v>USD</v>
          </cell>
        </row>
        <row r="1268">
          <cell r="B1268">
            <v>40609</v>
          </cell>
          <cell r="C1268">
            <v>40609</v>
          </cell>
          <cell r="E1268">
            <v>1.29</v>
          </cell>
          <cell r="F1268" t="str">
            <v>GEL</v>
          </cell>
          <cell r="G1268">
            <v>0.75</v>
          </cell>
          <cell r="H1268" t="str">
            <v>USD</v>
          </cell>
        </row>
        <row r="1269">
          <cell r="B1269">
            <v>40609</v>
          </cell>
          <cell r="C1269">
            <v>40609</v>
          </cell>
          <cell r="E1269">
            <v>0.86</v>
          </cell>
          <cell r="F1269" t="str">
            <v>GEL</v>
          </cell>
          <cell r="G1269">
            <v>0.5</v>
          </cell>
          <cell r="H1269" t="str">
            <v>USD</v>
          </cell>
        </row>
        <row r="1270">
          <cell r="B1270">
            <v>40609</v>
          </cell>
          <cell r="C1270">
            <v>40609</v>
          </cell>
          <cell r="E1270">
            <v>0.86</v>
          </cell>
          <cell r="F1270" t="str">
            <v>GEL</v>
          </cell>
          <cell r="G1270">
            <v>0.5</v>
          </cell>
          <cell r="H1270" t="str">
            <v>USD</v>
          </cell>
        </row>
        <row r="1271">
          <cell r="B1271">
            <v>40609</v>
          </cell>
          <cell r="C1271">
            <v>40609</v>
          </cell>
          <cell r="E1271">
            <v>0.86</v>
          </cell>
          <cell r="F1271" t="str">
            <v>GEL</v>
          </cell>
          <cell r="G1271">
            <v>0.5</v>
          </cell>
          <cell r="H1271" t="str">
            <v>USD</v>
          </cell>
        </row>
        <row r="1272">
          <cell r="B1272">
            <v>40609</v>
          </cell>
          <cell r="C1272">
            <v>40609</v>
          </cell>
          <cell r="E1272">
            <v>1483.18</v>
          </cell>
          <cell r="F1272" t="str">
            <v>GEL</v>
          </cell>
          <cell r="G1272">
            <v>874.06000000000006</v>
          </cell>
          <cell r="H1272" t="str">
            <v>USD</v>
          </cell>
        </row>
        <row r="1273">
          <cell r="B1273">
            <v>40609</v>
          </cell>
          <cell r="C1273">
            <v>40609</v>
          </cell>
          <cell r="E1273">
            <v>34.39</v>
          </cell>
          <cell r="F1273" t="str">
            <v>GEL</v>
          </cell>
          <cell r="G1273">
            <v>20</v>
          </cell>
          <cell r="H1273" t="str">
            <v>USD</v>
          </cell>
        </row>
        <row r="1274">
          <cell r="B1274">
            <v>40609</v>
          </cell>
          <cell r="C1274">
            <v>40609</v>
          </cell>
          <cell r="E1274">
            <v>0.86</v>
          </cell>
          <cell r="F1274" t="str">
            <v>GEL</v>
          </cell>
          <cell r="G1274">
            <v>0.5</v>
          </cell>
          <cell r="H1274" t="str">
            <v>USD</v>
          </cell>
        </row>
        <row r="1275">
          <cell r="B1275">
            <v>40609</v>
          </cell>
          <cell r="C1275">
            <v>40609</v>
          </cell>
          <cell r="E1275">
            <v>2.58</v>
          </cell>
          <cell r="F1275" t="str">
            <v>GEL</v>
          </cell>
          <cell r="G1275">
            <v>1.5</v>
          </cell>
          <cell r="H1275" t="str">
            <v>USD</v>
          </cell>
        </row>
        <row r="1276">
          <cell r="B1276">
            <v>40609</v>
          </cell>
          <cell r="C1276">
            <v>40609</v>
          </cell>
          <cell r="E1276">
            <v>4.3</v>
          </cell>
          <cell r="F1276" t="str">
            <v>GEL</v>
          </cell>
          <cell r="G1276">
            <v>2.5</v>
          </cell>
          <cell r="H1276" t="str">
            <v>USD</v>
          </cell>
        </row>
        <row r="1277">
          <cell r="B1277">
            <v>40609</v>
          </cell>
          <cell r="C1277">
            <v>40609</v>
          </cell>
          <cell r="E1277">
            <v>0.43</v>
          </cell>
          <cell r="F1277" t="str">
            <v>GEL</v>
          </cell>
          <cell r="G1277">
            <v>0.25</v>
          </cell>
          <cell r="H1277" t="str">
            <v>USD</v>
          </cell>
        </row>
        <row r="1278">
          <cell r="B1278">
            <v>40609</v>
          </cell>
          <cell r="C1278">
            <v>40609</v>
          </cell>
          <cell r="E1278">
            <v>6.0200000000000005</v>
          </cell>
          <cell r="F1278" t="str">
            <v>GEL</v>
          </cell>
          <cell r="G1278">
            <v>3.5</v>
          </cell>
          <cell r="H1278" t="str">
            <v>USD</v>
          </cell>
        </row>
        <row r="1279">
          <cell r="B1279">
            <v>40609</v>
          </cell>
          <cell r="C1279">
            <v>40609</v>
          </cell>
          <cell r="E1279">
            <v>1.3800000000000001</v>
          </cell>
          <cell r="F1279" t="str">
            <v>GEL</v>
          </cell>
          <cell r="G1279">
            <v>0.8</v>
          </cell>
          <cell r="H1279" t="str">
            <v>USD</v>
          </cell>
        </row>
        <row r="1280">
          <cell r="B1280">
            <v>40609</v>
          </cell>
          <cell r="C1280">
            <v>40609</v>
          </cell>
          <cell r="E1280">
            <v>1.72</v>
          </cell>
          <cell r="F1280" t="str">
            <v>GEL</v>
          </cell>
          <cell r="G1280">
            <v>1</v>
          </cell>
          <cell r="H1280" t="str">
            <v>USD</v>
          </cell>
        </row>
        <row r="1281">
          <cell r="B1281">
            <v>40609</v>
          </cell>
          <cell r="C1281">
            <v>40609</v>
          </cell>
          <cell r="E1281">
            <v>3.44</v>
          </cell>
          <cell r="F1281" t="str">
            <v>GEL</v>
          </cell>
          <cell r="G1281">
            <v>2</v>
          </cell>
          <cell r="H1281" t="str">
            <v>USD</v>
          </cell>
        </row>
        <row r="1282">
          <cell r="B1282">
            <v>40609</v>
          </cell>
          <cell r="C1282">
            <v>40609</v>
          </cell>
          <cell r="E1282">
            <v>9.4600000000000009</v>
          </cell>
          <cell r="F1282" t="str">
            <v>GEL</v>
          </cell>
          <cell r="G1282">
            <v>5.5</v>
          </cell>
          <cell r="H1282" t="str">
            <v>USD</v>
          </cell>
        </row>
        <row r="1283">
          <cell r="B1283">
            <v>40609</v>
          </cell>
          <cell r="C1283">
            <v>40609</v>
          </cell>
          <cell r="E1283">
            <v>0.86</v>
          </cell>
          <cell r="F1283" t="str">
            <v>GEL</v>
          </cell>
          <cell r="G1283">
            <v>0.5</v>
          </cell>
          <cell r="H1283" t="str">
            <v>USD</v>
          </cell>
        </row>
        <row r="1284">
          <cell r="B1284">
            <v>40609</v>
          </cell>
          <cell r="C1284">
            <v>40609</v>
          </cell>
          <cell r="E1284">
            <v>1.37</v>
          </cell>
          <cell r="F1284" t="str">
            <v>GEL</v>
          </cell>
          <cell r="G1284">
            <v>0.8</v>
          </cell>
          <cell r="H1284" t="str">
            <v>USD</v>
          </cell>
        </row>
        <row r="1285">
          <cell r="B1285">
            <v>40609</v>
          </cell>
          <cell r="C1285">
            <v>40609</v>
          </cell>
          <cell r="E1285">
            <v>1.72</v>
          </cell>
          <cell r="F1285" t="str">
            <v>GEL</v>
          </cell>
          <cell r="G1285">
            <v>1</v>
          </cell>
          <cell r="H1285" t="str">
            <v>USD</v>
          </cell>
        </row>
        <row r="1286">
          <cell r="B1286">
            <v>40609</v>
          </cell>
          <cell r="C1286">
            <v>40609</v>
          </cell>
          <cell r="E1286">
            <v>0.69000000000000006</v>
          </cell>
          <cell r="F1286" t="str">
            <v>GEL</v>
          </cell>
          <cell r="G1286">
            <v>0.4</v>
          </cell>
          <cell r="H1286" t="str">
            <v>USD</v>
          </cell>
        </row>
        <row r="1287">
          <cell r="B1287">
            <v>40609</v>
          </cell>
          <cell r="C1287">
            <v>40609</v>
          </cell>
          <cell r="E1287">
            <v>1.3800000000000001</v>
          </cell>
          <cell r="F1287" t="str">
            <v>GEL</v>
          </cell>
          <cell r="G1287">
            <v>0.8</v>
          </cell>
          <cell r="H1287" t="str">
            <v>USD</v>
          </cell>
        </row>
        <row r="1288">
          <cell r="B1288">
            <v>40609</v>
          </cell>
          <cell r="C1288">
            <v>40609</v>
          </cell>
          <cell r="E1288">
            <v>20.12</v>
          </cell>
          <cell r="F1288" t="str">
            <v>GEL</v>
          </cell>
          <cell r="G1288">
            <v>11.700000000000001</v>
          </cell>
          <cell r="H1288" t="str">
            <v>USD</v>
          </cell>
        </row>
        <row r="1289">
          <cell r="B1289">
            <v>40609</v>
          </cell>
          <cell r="C1289">
            <v>40609</v>
          </cell>
          <cell r="E1289">
            <v>13.41</v>
          </cell>
          <cell r="F1289" t="str">
            <v>GEL</v>
          </cell>
          <cell r="G1289">
            <v>7.8</v>
          </cell>
          <cell r="H1289" t="str">
            <v>USD</v>
          </cell>
        </row>
        <row r="1290">
          <cell r="B1290">
            <v>40609</v>
          </cell>
          <cell r="C1290">
            <v>40609</v>
          </cell>
          <cell r="E1290">
            <v>6.71</v>
          </cell>
          <cell r="F1290" t="str">
            <v>GEL</v>
          </cell>
          <cell r="G1290">
            <v>3.9</v>
          </cell>
          <cell r="H1290" t="str">
            <v>USD</v>
          </cell>
        </row>
        <row r="1291">
          <cell r="B1291">
            <v>40609</v>
          </cell>
          <cell r="C1291">
            <v>40609</v>
          </cell>
          <cell r="E1291">
            <v>13.41</v>
          </cell>
          <cell r="F1291" t="str">
            <v>GEL</v>
          </cell>
          <cell r="G1291">
            <v>7.8</v>
          </cell>
          <cell r="H1291" t="str">
            <v>USD</v>
          </cell>
        </row>
        <row r="1292">
          <cell r="B1292">
            <v>40609</v>
          </cell>
          <cell r="C1292">
            <v>40609</v>
          </cell>
          <cell r="E1292">
            <v>26.82</v>
          </cell>
          <cell r="F1292" t="str">
            <v>GEL</v>
          </cell>
          <cell r="G1292">
            <v>15.6</v>
          </cell>
          <cell r="H1292" t="str">
            <v>USD</v>
          </cell>
        </row>
        <row r="1293">
          <cell r="B1293">
            <v>40609</v>
          </cell>
          <cell r="C1293">
            <v>40609</v>
          </cell>
          <cell r="E1293">
            <v>26.82</v>
          </cell>
          <cell r="F1293" t="str">
            <v>GEL</v>
          </cell>
          <cell r="G1293">
            <v>15.6</v>
          </cell>
          <cell r="H1293" t="str">
            <v>USD</v>
          </cell>
        </row>
        <row r="1294">
          <cell r="B1294">
            <v>40609</v>
          </cell>
          <cell r="C1294">
            <v>40609</v>
          </cell>
          <cell r="E1294">
            <v>20.12</v>
          </cell>
          <cell r="F1294" t="str">
            <v>GEL</v>
          </cell>
          <cell r="G1294">
            <v>11.700000000000001</v>
          </cell>
          <cell r="H1294" t="str">
            <v>USD</v>
          </cell>
        </row>
        <row r="1295">
          <cell r="B1295">
            <v>40609</v>
          </cell>
          <cell r="C1295">
            <v>40609</v>
          </cell>
          <cell r="E1295">
            <v>12250</v>
          </cell>
          <cell r="F1295" t="str">
            <v>USD</v>
          </cell>
          <cell r="G1295">
            <v>21323.07</v>
          </cell>
          <cell r="H1295" t="str">
            <v>GEL</v>
          </cell>
        </row>
        <row r="1296">
          <cell r="B1296">
            <v>40609</v>
          </cell>
          <cell r="C1296">
            <v>40609</v>
          </cell>
          <cell r="E1296">
            <v>6.71</v>
          </cell>
          <cell r="F1296" t="str">
            <v>GEL</v>
          </cell>
          <cell r="G1296">
            <v>3.9</v>
          </cell>
          <cell r="H1296" t="str">
            <v>USD</v>
          </cell>
        </row>
        <row r="1297">
          <cell r="B1297">
            <v>40609</v>
          </cell>
          <cell r="C1297">
            <v>40609</v>
          </cell>
          <cell r="E1297">
            <v>33.53</v>
          </cell>
          <cell r="F1297" t="str">
            <v>GEL</v>
          </cell>
          <cell r="G1297">
            <v>19.5</v>
          </cell>
          <cell r="H1297" t="str">
            <v>USD</v>
          </cell>
        </row>
        <row r="1298">
          <cell r="B1298">
            <v>40609</v>
          </cell>
          <cell r="C1298">
            <v>40609</v>
          </cell>
          <cell r="E1298">
            <v>6.71</v>
          </cell>
          <cell r="F1298" t="str">
            <v>GEL</v>
          </cell>
          <cell r="G1298">
            <v>3.9</v>
          </cell>
          <cell r="H1298" t="str">
            <v>USD</v>
          </cell>
        </row>
        <row r="1299">
          <cell r="B1299">
            <v>40609</v>
          </cell>
          <cell r="C1299">
            <v>40609</v>
          </cell>
          <cell r="E1299">
            <v>23.47</v>
          </cell>
          <cell r="F1299" t="str">
            <v>GEL</v>
          </cell>
          <cell r="G1299">
            <v>13.65</v>
          </cell>
          <cell r="H1299" t="str">
            <v>USD</v>
          </cell>
        </row>
        <row r="1300">
          <cell r="B1300">
            <v>40609</v>
          </cell>
          <cell r="C1300">
            <v>40609</v>
          </cell>
          <cell r="E1300">
            <v>26.82</v>
          </cell>
          <cell r="F1300" t="str">
            <v>GEL</v>
          </cell>
          <cell r="G1300">
            <v>15.6</v>
          </cell>
          <cell r="H1300" t="str">
            <v>USD</v>
          </cell>
        </row>
        <row r="1301">
          <cell r="B1301">
            <v>40609</v>
          </cell>
          <cell r="C1301">
            <v>40609</v>
          </cell>
          <cell r="E1301">
            <v>6.71</v>
          </cell>
          <cell r="F1301" t="str">
            <v>GEL</v>
          </cell>
          <cell r="G1301">
            <v>3.9</v>
          </cell>
          <cell r="H1301" t="str">
            <v>USD</v>
          </cell>
        </row>
        <row r="1302">
          <cell r="B1302">
            <v>40609</v>
          </cell>
          <cell r="C1302">
            <v>40609</v>
          </cell>
          <cell r="E1302">
            <v>26.82</v>
          </cell>
          <cell r="F1302" t="str">
            <v>GEL</v>
          </cell>
          <cell r="G1302">
            <v>15.6</v>
          </cell>
          <cell r="H1302" t="str">
            <v>USD</v>
          </cell>
        </row>
        <row r="1303">
          <cell r="B1303">
            <v>40609</v>
          </cell>
          <cell r="C1303">
            <v>40609</v>
          </cell>
          <cell r="E1303">
            <v>6.71</v>
          </cell>
          <cell r="F1303" t="str">
            <v>GEL</v>
          </cell>
          <cell r="G1303">
            <v>3.9</v>
          </cell>
          <cell r="H1303" t="str">
            <v>USD</v>
          </cell>
        </row>
        <row r="1304">
          <cell r="B1304">
            <v>40609</v>
          </cell>
          <cell r="C1304">
            <v>40609</v>
          </cell>
          <cell r="E1304">
            <v>3.44</v>
          </cell>
          <cell r="F1304" t="str">
            <v>GEL</v>
          </cell>
          <cell r="G1304">
            <v>2</v>
          </cell>
          <cell r="H1304" t="str">
            <v>USD</v>
          </cell>
        </row>
        <row r="1305">
          <cell r="B1305">
            <v>40609</v>
          </cell>
          <cell r="C1305">
            <v>40609</v>
          </cell>
          <cell r="E1305">
            <v>6.19</v>
          </cell>
          <cell r="F1305" t="str">
            <v>GEL</v>
          </cell>
          <cell r="G1305">
            <v>3.6</v>
          </cell>
          <cell r="H1305" t="str">
            <v>USD</v>
          </cell>
        </row>
        <row r="1306">
          <cell r="B1306">
            <v>40609</v>
          </cell>
          <cell r="C1306">
            <v>40609</v>
          </cell>
          <cell r="E1306">
            <v>2.75</v>
          </cell>
          <cell r="F1306" t="str">
            <v>GEL</v>
          </cell>
          <cell r="G1306">
            <v>1.6</v>
          </cell>
          <cell r="H1306" t="str">
            <v>USD</v>
          </cell>
        </row>
        <row r="1307">
          <cell r="B1307">
            <v>40609</v>
          </cell>
          <cell r="C1307">
            <v>40609</v>
          </cell>
          <cell r="E1307">
            <v>1.03</v>
          </cell>
          <cell r="F1307" t="str">
            <v>GEL</v>
          </cell>
          <cell r="G1307">
            <v>0.6</v>
          </cell>
          <cell r="H1307" t="str">
            <v>USD</v>
          </cell>
        </row>
        <row r="1308">
          <cell r="B1308">
            <v>40609</v>
          </cell>
          <cell r="C1308">
            <v>40609</v>
          </cell>
          <cell r="E1308">
            <v>1.3800000000000001</v>
          </cell>
          <cell r="F1308" t="str">
            <v>GEL</v>
          </cell>
          <cell r="G1308">
            <v>0.8</v>
          </cell>
          <cell r="H1308" t="str">
            <v>USD</v>
          </cell>
        </row>
        <row r="1309">
          <cell r="B1309">
            <v>40609</v>
          </cell>
          <cell r="C1309">
            <v>40609</v>
          </cell>
          <cell r="E1309">
            <v>4.47</v>
          </cell>
          <cell r="F1309" t="str">
            <v>GEL</v>
          </cell>
          <cell r="G1309">
            <v>2.6</v>
          </cell>
          <cell r="H1309" t="str">
            <v>USD</v>
          </cell>
        </row>
        <row r="1310">
          <cell r="B1310">
            <v>40609</v>
          </cell>
          <cell r="C1310">
            <v>40609</v>
          </cell>
          <cell r="E1310">
            <v>8.2200000000000006</v>
          </cell>
          <cell r="F1310" t="str">
            <v>GEL</v>
          </cell>
          <cell r="G1310">
            <v>4.78</v>
          </cell>
          <cell r="H1310" t="str">
            <v>USD</v>
          </cell>
        </row>
        <row r="1311">
          <cell r="B1311">
            <v>40609</v>
          </cell>
          <cell r="C1311">
            <v>40609</v>
          </cell>
          <cell r="E1311">
            <v>8.91</v>
          </cell>
          <cell r="F1311" t="str">
            <v>GEL</v>
          </cell>
          <cell r="G1311">
            <v>5.18</v>
          </cell>
          <cell r="H1311" t="str">
            <v>USD</v>
          </cell>
        </row>
        <row r="1312">
          <cell r="B1312">
            <v>40609</v>
          </cell>
          <cell r="C1312">
            <v>40609</v>
          </cell>
          <cell r="E1312">
            <v>14.07</v>
          </cell>
          <cell r="F1312" t="str">
            <v>GEL</v>
          </cell>
          <cell r="G1312">
            <v>8.18</v>
          </cell>
          <cell r="H1312" t="str">
            <v>USD</v>
          </cell>
        </row>
        <row r="1313">
          <cell r="B1313">
            <v>40609</v>
          </cell>
          <cell r="C1313">
            <v>40609</v>
          </cell>
          <cell r="E1313">
            <v>3.44</v>
          </cell>
          <cell r="F1313" t="str">
            <v>GEL</v>
          </cell>
          <cell r="G1313">
            <v>2</v>
          </cell>
          <cell r="H1313" t="str">
            <v>USD</v>
          </cell>
        </row>
        <row r="1314">
          <cell r="B1314">
            <v>40609</v>
          </cell>
          <cell r="C1314">
            <v>40609</v>
          </cell>
          <cell r="E1314">
            <v>2.38</v>
          </cell>
          <cell r="F1314" t="str">
            <v>GEL</v>
          </cell>
          <cell r="G1314">
            <v>1.3800000000000001</v>
          </cell>
          <cell r="H1314" t="str">
            <v>USD</v>
          </cell>
        </row>
        <row r="1315">
          <cell r="B1315">
            <v>40609</v>
          </cell>
          <cell r="C1315">
            <v>40609</v>
          </cell>
          <cell r="E1315">
            <v>1.34</v>
          </cell>
          <cell r="F1315" t="str">
            <v>GEL</v>
          </cell>
          <cell r="G1315">
            <v>0.78</v>
          </cell>
          <cell r="H1315" t="str">
            <v>USD</v>
          </cell>
        </row>
        <row r="1316">
          <cell r="B1316">
            <v>40609</v>
          </cell>
          <cell r="C1316">
            <v>40609</v>
          </cell>
          <cell r="E1316">
            <v>1.03</v>
          </cell>
          <cell r="F1316" t="str">
            <v>GEL</v>
          </cell>
          <cell r="G1316">
            <v>0.6</v>
          </cell>
          <cell r="H1316" t="str">
            <v>USD</v>
          </cell>
        </row>
        <row r="1317">
          <cell r="B1317">
            <v>40609</v>
          </cell>
          <cell r="C1317">
            <v>40609</v>
          </cell>
          <cell r="E1317">
            <v>6.84</v>
          </cell>
          <cell r="F1317" t="str">
            <v>GEL</v>
          </cell>
          <cell r="G1317">
            <v>3.98</v>
          </cell>
          <cell r="H1317" t="str">
            <v>USD</v>
          </cell>
        </row>
        <row r="1318">
          <cell r="B1318">
            <v>40609</v>
          </cell>
          <cell r="C1318">
            <v>40609</v>
          </cell>
          <cell r="E1318">
            <v>1</v>
          </cell>
          <cell r="F1318" t="str">
            <v>GEL</v>
          </cell>
          <cell r="G1318">
            <v>0.57999999999999996</v>
          </cell>
          <cell r="H1318" t="str">
            <v>USD</v>
          </cell>
        </row>
        <row r="1319">
          <cell r="B1319">
            <v>40609</v>
          </cell>
          <cell r="C1319">
            <v>40609</v>
          </cell>
          <cell r="E1319">
            <v>2.06</v>
          </cell>
          <cell r="F1319" t="str">
            <v>GEL</v>
          </cell>
          <cell r="G1319">
            <v>1.2</v>
          </cell>
          <cell r="H1319" t="str">
            <v>USD</v>
          </cell>
        </row>
        <row r="1320">
          <cell r="B1320">
            <v>40609</v>
          </cell>
          <cell r="C1320">
            <v>40609</v>
          </cell>
          <cell r="E1320">
            <v>1.3800000000000001</v>
          </cell>
          <cell r="F1320" t="str">
            <v>GEL</v>
          </cell>
          <cell r="G1320">
            <v>0.8</v>
          </cell>
          <cell r="H1320" t="str">
            <v>USD</v>
          </cell>
        </row>
        <row r="1321">
          <cell r="B1321">
            <v>40609</v>
          </cell>
          <cell r="C1321">
            <v>40609</v>
          </cell>
          <cell r="E1321">
            <v>5.82</v>
          </cell>
          <cell r="F1321" t="str">
            <v>GEL</v>
          </cell>
          <cell r="G1321">
            <v>3.38</v>
          </cell>
          <cell r="H1321" t="str">
            <v>USD</v>
          </cell>
        </row>
        <row r="1322">
          <cell r="B1322">
            <v>40609</v>
          </cell>
          <cell r="C1322">
            <v>40609</v>
          </cell>
          <cell r="E1322">
            <v>1.3800000000000001</v>
          </cell>
          <cell r="F1322" t="str">
            <v>GEL</v>
          </cell>
          <cell r="G1322">
            <v>0.8</v>
          </cell>
          <cell r="H1322" t="str">
            <v>USD</v>
          </cell>
        </row>
        <row r="1323">
          <cell r="B1323">
            <v>40609</v>
          </cell>
          <cell r="C1323">
            <v>40609</v>
          </cell>
          <cell r="E1323">
            <v>6.88</v>
          </cell>
          <cell r="F1323" t="str">
            <v>GEL</v>
          </cell>
          <cell r="G1323">
            <v>4</v>
          </cell>
          <cell r="H1323" t="str">
            <v>USD</v>
          </cell>
        </row>
        <row r="1324">
          <cell r="B1324">
            <v>40609</v>
          </cell>
          <cell r="C1324">
            <v>40609</v>
          </cell>
          <cell r="E1324">
            <v>0.69000000000000006</v>
          </cell>
          <cell r="F1324" t="str">
            <v>GEL</v>
          </cell>
          <cell r="G1324">
            <v>0.4</v>
          </cell>
          <cell r="H1324" t="str">
            <v>USD</v>
          </cell>
        </row>
        <row r="1325">
          <cell r="B1325">
            <v>40609</v>
          </cell>
          <cell r="C1325">
            <v>40609</v>
          </cell>
          <cell r="E1325">
            <v>1.3800000000000001</v>
          </cell>
          <cell r="F1325" t="str">
            <v>GEL</v>
          </cell>
          <cell r="G1325">
            <v>0.8</v>
          </cell>
          <cell r="H1325" t="str">
            <v>USD</v>
          </cell>
        </row>
        <row r="1326">
          <cell r="B1326">
            <v>40609</v>
          </cell>
          <cell r="C1326">
            <v>40609</v>
          </cell>
          <cell r="E1326">
            <v>1</v>
          </cell>
          <cell r="F1326" t="str">
            <v>GEL</v>
          </cell>
          <cell r="G1326">
            <v>0.57999999999999996</v>
          </cell>
          <cell r="H1326" t="str">
            <v>USD</v>
          </cell>
        </row>
        <row r="1327">
          <cell r="B1327">
            <v>40609</v>
          </cell>
          <cell r="C1327">
            <v>40609</v>
          </cell>
          <cell r="E1327">
            <v>0.34</v>
          </cell>
          <cell r="F1327" t="str">
            <v>GEL</v>
          </cell>
          <cell r="G1327">
            <v>0.2</v>
          </cell>
          <cell r="H1327" t="str">
            <v>USD</v>
          </cell>
        </row>
        <row r="1328">
          <cell r="B1328">
            <v>40609</v>
          </cell>
          <cell r="C1328">
            <v>40609</v>
          </cell>
          <cell r="E1328">
            <v>1.3800000000000001</v>
          </cell>
          <cell r="F1328" t="str">
            <v>GEL</v>
          </cell>
          <cell r="G1328">
            <v>0.8</v>
          </cell>
          <cell r="H1328" t="str">
            <v>USD</v>
          </cell>
        </row>
        <row r="1329">
          <cell r="B1329">
            <v>40609</v>
          </cell>
          <cell r="C1329">
            <v>40609</v>
          </cell>
          <cell r="E1329">
            <v>0.21</v>
          </cell>
          <cell r="F1329" t="str">
            <v>GEL</v>
          </cell>
          <cell r="G1329">
            <v>0.12</v>
          </cell>
          <cell r="H1329" t="str">
            <v>USD</v>
          </cell>
        </row>
        <row r="1330">
          <cell r="B1330">
            <v>40609</v>
          </cell>
          <cell r="C1330">
            <v>40609</v>
          </cell>
          <cell r="E1330">
            <v>2.75</v>
          </cell>
          <cell r="F1330" t="str">
            <v>GEL</v>
          </cell>
          <cell r="G1330">
            <v>1.6</v>
          </cell>
          <cell r="H1330" t="str">
            <v>USD</v>
          </cell>
        </row>
        <row r="1331">
          <cell r="B1331">
            <v>40609</v>
          </cell>
          <cell r="C1331">
            <v>40609</v>
          </cell>
          <cell r="E1331">
            <v>1</v>
          </cell>
          <cell r="F1331" t="str">
            <v>GEL</v>
          </cell>
          <cell r="G1331">
            <v>0.57999999999999996</v>
          </cell>
          <cell r="H1331" t="str">
            <v>USD</v>
          </cell>
        </row>
        <row r="1332">
          <cell r="B1332">
            <v>40609</v>
          </cell>
          <cell r="C1332">
            <v>40609</v>
          </cell>
          <cell r="E1332">
            <v>2.4</v>
          </cell>
          <cell r="F1332" t="str">
            <v>GEL</v>
          </cell>
          <cell r="G1332">
            <v>1.4000000000000001</v>
          </cell>
          <cell r="H1332" t="str">
            <v>USD</v>
          </cell>
        </row>
        <row r="1333">
          <cell r="B1333">
            <v>40609</v>
          </cell>
          <cell r="C1333">
            <v>40609</v>
          </cell>
          <cell r="E1333">
            <v>2.06</v>
          </cell>
          <cell r="F1333" t="str">
            <v>GEL</v>
          </cell>
          <cell r="G1333">
            <v>1.2</v>
          </cell>
          <cell r="H1333" t="str">
            <v>USD</v>
          </cell>
        </row>
        <row r="1334">
          <cell r="B1334">
            <v>40609</v>
          </cell>
          <cell r="C1334">
            <v>40609</v>
          </cell>
          <cell r="E1334">
            <v>1</v>
          </cell>
          <cell r="F1334" t="str">
            <v>GEL</v>
          </cell>
          <cell r="G1334">
            <v>0.57999999999999996</v>
          </cell>
          <cell r="H1334" t="str">
            <v>USD</v>
          </cell>
        </row>
        <row r="1335">
          <cell r="B1335">
            <v>40609</v>
          </cell>
          <cell r="C1335">
            <v>40609</v>
          </cell>
          <cell r="E1335">
            <v>0.34</v>
          </cell>
          <cell r="F1335" t="str">
            <v>GEL</v>
          </cell>
          <cell r="G1335">
            <v>0.2</v>
          </cell>
          <cell r="H1335" t="str">
            <v>USD</v>
          </cell>
        </row>
        <row r="1336">
          <cell r="B1336">
            <v>40609</v>
          </cell>
          <cell r="C1336">
            <v>40609</v>
          </cell>
          <cell r="E1336">
            <v>0.55000000000000004</v>
          </cell>
          <cell r="F1336" t="str">
            <v>GEL</v>
          </cell>
          <cell r="G1336">
            <v>0.32</v>
          </cell>
          <cell r="H1336" t="str">
            <v>USD</v>
          </cell>
        </row>
        <row r="1337">
          <cell r="B1337">
            <v>40609</v>
          </cell>
          <cell r="C1337">
            <v>40609</v>
          </cell>
          <cell r="E1337">
            <v>3.1</v>
          </cell>
          <cell r="F1337" t="str">
            <v>GEL</v>
          </cell>
          <cell r="G1337">
            <v>1.8</v>
          </cell>
          <cell r="H1337" t="str">
            <v>USD</v>
          </cell>
        </row>
        <row r="1338">
          <cell r="B1338">
            <v>40609</v>
          </cell>
          <cell r="C1338">
            <v>40609</v>
          </cell>
          <cell r="E1338">
            <v>1.69</v>
          </cell>
          <cell r="F1338" t="str">
            <v>GEL</v>
          </cell>
          <cell r="G1338">
            <v>0.98</v>
          </cell>
          <cell r="H1338" t="str">
            <v>USD</v>
          </cell>
        </row>
        <row r="1339">
          <cell r="B1339">
            <v>40609</v>
          </cell>
          <cell r="C1339">
            <v>40609</v>
          </cell>
          <cell r="E1339">
            <v>1.72</v>
          </cell>
          <cell r="F1339" t="str">
            <v>GEL</v>
          </cell>
          <cell r="G1339">
            <v>1</v>
          </cell>
          <cell r="H1339" t="str">
            <v>USD</v>
          </cell>
        </row>
        <row r="1340">
          <cell r="B1340">
            <v>40609</v>
          </cell>
          <cell r="C1340">
            <v>40609</v>
          </cell>
          <cell r="E1340">
            <v>1.3800000000000001</v>
          </cell>
          <cell r="F1340" t="str">
            <v>GEL</v>
          </cell>
          <cell r="G1340">
            <v>0.8</v>
          </cell>
          <cell r="H1340" t="str">
            <v>USD</v>
          </cell>
        </row>
        <row r="1341">
          <cell r="B1341">
            <v>40609</v>
          </cell>
          <cell r="C1341">
            <v>40609</v>
          </cell>
          <cell r="E1341">
            <v>0.34</v>
          </cell>
          <cell r="F1341" t="str">
            <v>GEL</v>
          </cell>
          <cell r="G1341">
            <v>0.2</v>
          </cell>
          <cell r="H1341" t="str">
            <v>USD</v>
          </cell>
        </row>
        <row r="1342">
          <cell r="B1342">
            <v>40609</v>
          </cell>
          <cell r="C1342">
            <v>40609</v>
          </cell>
          <cell r="E1342">
            <v>1</v>
          </cell>
          <cell r="F1342" t="str">
            <v>GEL</v>
          </cell>
          <cell r="G1342">
            <v>0.57999999999999996</v>
          </cell>
          <cell r="H1342" t="str">
            <v>USD</v>
          </cell>
        </row>
        <row r="1343">
          <cell r="B1343">
            <v>40609</v>
          </cell>
          <cell r="C1343">
            <v>40609</v>
          </cell>
          <cell r="E1343">
            <v>1.03</v>
          </cell>
          <cell r="F1343" t="str">
            <v>GEL</v>
          </cell>
          <cell r="G1343">
            <v>0.6</v>
          </cell>
          <cell r="H1343" t="str">
            <v>USD</v>
          </cell>
        </row>
        <row r="1344">
          <cell r="B1344">
            <v>40609</v>
          </cell>
          <cell r="C1344">
            <v>40609</v>
          </cell>
          <cell r="E1344">
            <v>3.7800000000000002</v>
          </cell>
          <cell r="F1344" t="str">
            <v>GEL</v>
          </cell>
          <cell r="G1344">
            <v>2.2000000000000002</v>
          </cell>
          <cell r="H1344" t="str">
            <v>USD</v>
          </cell>
        </row>
        <row r="1345">
          <cell r="B1345">
            <v>40609</v>
          </cell>
          <cell r="C1345">
            <v>40609</v>
          </cell>
          <cell r="E1345">
            <v>0.34</v>
          </cell>
          <cell r="F1345" t="str">
            <v>GEL</v>
          </cell>
          <cell r="G1345">
            <v>0.2</v>
          </cell>
          <cell r="H1345" t="str">
            <v>USD</v>
          </cell>
        </row>
        <row r="1346">
          <cell r="B1346">
            <v>40609</v>
          </cell>
          <cell r="C1346">
            <v>40609</v>
          </cell>
          <cell r="E1346">
            <v>2.41</v>
          </cell>
          <cell r="F1346" t="str">
            <v>GEL</v>
          </cell>
          <cell r="G1346">
            <v>1.4000000000000001</v>
          </cell>
          <cell r="H1346" t="str">
            <v>USD</v>
          </cell>
        </row>
        <row r="1347">
          <cell r="B1347">
            <v>40609</v>
          </cell>
          <cell r="C1347">
            <v>40609</v>
          </cell>
          <cell r="E1347">
            <v>3.09</v>
          </cell>
          <cell r="F1347" t="str">
            <v>GEL</v>
          </cell>
          <cell r="G1347">
            <v>1.8</v>
          </cell>
          <cell r="H1347" t="str">
            <v>USD</v>
          </cell>
        </row>
        <row r="1348">
          <cell r="B1348">
            <v>40609</v>
          </cell>
          <cell r="C1348">
            <v>40609</v>
          </cell>
          <cell r="E1348">
            <v>1.72</v>
          </cell>
          <cell r="F1348" t="str">
            <v>GEL</v>
          </cell>
          <cell r="G1348">
            <v>1</v>
          </cell>
          <cell r="H1348" t="str">
            <v>USD</v>
          </cell>
        </row>
        <row r="1349">
          <cell r="B1349">
            <v>40609</v>
          </cell>
          <cell r="C1349">
            <v>40609</v>
          </cell>
          <cell r="E1349">
            <v>2.72</v>
          </cell>
          <cell r="F1349" t="str">
            <v>GEL</v>
          </cell>
          <cell r="G1349">
            <v>1.58</v>
          </cell>
          <cell r="H1349" t="str">
            <v>USD</v>
          </cell>
        </row>
        <row r="1350">
          <cell r="B1350">
            <v>40609</v>
          </cell>
          <cell r="C1350">
            <v>40609</v>
          </cell>
          <cell r="E1350">
            <v>2.06</v>
          </cell>
          <cell r="F1350" t="str">
            <v>GEL</v>
          </cell>
          <cell r="G1350">
            <v>1.2</v>
          </cell>
          <cell r="H1350" t="str">
            <v>USD</v>
          </cell>
        </row>
        <row r="1351">
          <cell r="B1351">
            <v>40609</v>
          </cell>
          <cell r="C1351">
            <v>40609</v>
          </cell>
          <cell r="E1351">
            <v>2.72</v>
          </cell>
          <cell r="F1351" t="str">
            <v>GEL</v>
          </cell>
          <cell r="G1351">
            <v>1.58</v>
          </cell>
          <cell r="H1351" t="str">
            <v>USD</v>
          </cell>
        </row>
        <row r="1352">
          <cell r="B1352">
            <v>40609</v>
          </cell>
          <cell r="C1352">
            <v>40609</v>
          </cell>
          <cell r="E1352">
            <v>1</v>
          </cell>
          <cell r="F1352" t="str">
            <v>GEL</v>
          </cell>
          <cell r="G1352">
            <v>0.57999999999999996</v>
          </cell>
          <cell r="H1352" t="str">
            <v>USD</v>
          </cell>
        </row>
        <row r="1353">
          <cell r="B1353">
            <v>40609</v>
          </cell>
          <cell r="C1353">
            <v>40609</v>
          </cell>
          <cell r="E1353">
            <v>0.34</v>
          </cell>
          <cell r="F1353" t="str">
            <v>GEL</v>
          </cell>
          <cell r="G1353">
            <v>0.2</v>
          </cell>
          <cell r="H1353" t="str">
            <v>USD</v>
          </cell>
        </row>
        <row r="1354">
          <cell r="B1354">
            <v>40609</v>
          </cell>
          <cell r="C1354">
            <v>40609</v>
          </cell>
          <cell r="E1354">
            <v>1.72</v>
          </cell>
          <cell r="F1354" t="str">
            <v>GEL</v>
          </cell>
          <cell r="G1354">
            <v>1</v>
          </cell>
          <cell r="H1354" t="str">
            <v>USD</v>
          </cell>
        </row>
        <row r="1355">
          <cell r="B1355">
            <v>40609</v>
          </cell>
          <cell r="C1355">
            <v>40609</v>
          </cell>
          <cell r="E1355">
            <v>15.82</v>
          </cell>
          <cell r="F1355" t="str">
            <v>GEL</v>
          </cell>
          <cell r="G1355">
            <v>9.2000000000000011</v>
          </cell>
          <cell r="H1355" t="str">
            <v>USD</v>
          </cell>
        </row>
        <row r="1356">
          <cell r="B1356">
            <v>40609</v>
          </cell>
          <cell r="C1356">
            <v>40609</v>
          </cell>
          <cell r="E1356">
            <v>1</v>
          </cell>
          <cell r="F1356" t="str">
            <v>GEL</v>
          </cell>
          <cell r="G1356">
            <v>0.57999999999999996</v>
          </cell>
          <cell r="H1356" t="str">
            <v>USD</v>
          </cell>
        </row>
        <row r="1357">
          <cell r="B1357">
            <v>40609</v>
          </cell>
          <cell r="C1357">
            <v>40609</v>
          </cell>
          <cell r="E1357">
            <v>0.34</v>
          </cell>
          <cell r="F1357" t="str">
            <v>GEL</v>
          </cell>
          <cell r="G1357">
            <v>0.2</v>
          </cell>
          <cell r="H1357" t="str">
            <v>USD</v>
          </cell>
        </row>
        <row r="1358">
          <cell r="B1358">
            <v>40609</v>
          </cell>
          <cell r="C1358">
            <v>40609</v>
          </cell>
          <cell r="E1358">
            <v>0.34</v>
          </cell>
          <cell r="F1358" t="str">
            <v>GEL</v>
          </cell>
          <cell r="G1358">
            <v>0.2</v>
          </cell>
          <cell r="H1358" t="str">
            <v>USD</v>
          </cell>
        </row>
        <row r="1359">
          <cell r="B1359">
            <v>40609</v>
          </cell>
          <cell r="C1359">
            <v>40609</v>
          </cell>
          <cell r="E1359">
            <v>0.69000000000000006</v>
          </cell>
          <cell r="F1359" t="str">
            <v>GEL</v>
          </cell>
          <cell r="G1359">
            <v>0.4</v>
          </cell>
          <cell r="H1359" t="str">
            <v>USD</v>
          </cell>
        </row>
        <row r="1360">
          <cell r="B1360">
            <v>40609</v>
          </cell>
          <cell r="C1360">
            <v>40609</v>
          </cell>
          <cell r="E1360">
            <v>2</v>
          </cell>
          <cell r="F1360" t="str">
            <v>GEL</v>
          </cell>
          <cell r="G1360">
            <v>1.1599999999999999</v>
          </cell>
          <cell r="H1360" t="str">
            <v>USD</v>
          </cell>
        </row>
        <row r="1361">
          <cell r="B1361">
            <v>40609</v>
          </cell>
          <cell r="C1361">
            <v>40609</v>
          </cell>
          <cell r="E1361">
            <v>3.44</v>
          </cell>
          <cell r="F1361" t="str">
            <v>GEL</v>
          </cell>
          <cell r="G1361">
            <v>2</v>
          </cell>
          <cell r="H1361" t="str">
            <v>USD</v>
          </cell>
        </row>
        <row r="1362">
          <cell r="B1362">
            <v>40609</v>
          </cell>
          <cell r="C1362">
            <v>40609</v>
          </cell>
          <cell r="E1362">
            <v>4.12</v>
          </cell>
          <cell r="F1362" t="str">
            <v>GEL</v>
          </cell>
          <cell r="G1362">
            <v>2.4</v>
          </cell>
          <cell r="H1362" t="str">
            <v>USD</v>
          </cell>
        </row>
        <row r="1363">
          <cell r="B1363">
            <v>40609</v>
          </cell>
          <cell r="C1363">
            <v>40609</v>
          </cell>
          <cell r="E1363">
            <v>1.72</v>
          </cell>
          <cell r="F1363" t="str">
            <v>GEL</v>
          </cell>
          <cell r="G1363">
            <v>1</v>
          </cell>
          <cell r="H1363" t="str">
            <v>USD</v>
          </cell>
        </row>
        <row r="1364">
          <cell r="B1364">
            <v>40609</v>
          </cell>
          <cell r="C1364">
            <v>40609</v>
          </cell>
          <cell r="E1364">
            <v>1</v>
          </cell>
          <cell r="F1364" t="str">
            <v>GEL</v>
          </cell>
          <cell r="G1364">
            <v>0.57999999999999996</v>
          </cell>
          <cell r="H1364" t="str">
            <v>USD</v>
          </cell>
        </row>
        <row r="1365">
          <cell r="B1365">
            <v>40609</v>
          </cell>
          <cell r="C1365">
            <v>40609</v>
          </cell>
          <cell r="E1365">
            <v>6.88</v>
          </cell>
          <cell r="F1365" t="str">
            <v>GEL</v>
          </cell>
          <cell r="G1365">
            <v>4</v>
          </cell>
          <cell r="H1365" t="str">
            <v>USD</v>
          </cell>
        </row>
        <row r="1366">
          <cell r="B1366">
            <v>40609</v>
          </cell>
          <cell r="C1366">
            <v>40609</v>
          </cell>
          <cell r="E1366">
            <v>3.7800000000000002</v>
          </cell>
          <cell r="F1366" t="str">
            <v>GEL</v>
          </cell>
          <cell r="G1366">
            <v>2.2000000000000002</v>
          </cell>
          <cell r="H1366" t="str">
            <v>USD</v>
          </cell>
        </row>
        <row r="1367">
          <cell r="B1367">
            <v>40609</v>
          </cell>
          <cell r="C1367">
            <v>40609</v>
          </cell>
          <cell r="E1367">
            <v>4.8100000000000005</v>
          </cell>
          <cell r="F1367" t="str">
            <v>GEL</v>
          </cell>
          <cell r="G1367">
            <v>2.8000000000000003</v>
          </cell>
          <cell r="H1367" t="str">
            <v>USD</v>
          </cell>
        </row>
        <row r="1368">
          <cell r="B1368">
            <v>40609</v>
          </cell>
          <cell r="C1368">
            <v>40609</v>
          </cell>
          <cell r="E1368">
            <v>0.34</v>
          </cell>
          <cell r="F1368" t="str">
            <v>GEL</v>
          </cell>
          <cell r="G1368">
            <v>0.2</v>
          </cell>
          <cell r="H1368" t="str">
            <v>USD</v>
          </cell>
        </row>
        <row r="1369">
          <cell r="B1369">
            <v>40609</v>
          </cell>
          <cell r="C1369">
            <v>40609</v>
          </cell>
          <cell r="E1369">
            <v>1.03</v>
          </cell>
          <cell r="F1369" t="str">
            <v>GEL</v>
          </cell>
          <cell r="G1369">
            <v>0.6</v>
          </cell>
          <cell r="H1369" t="str">
            <v>USD</v>
          </cell>
        </row>
        <row r="1370">
          <cell r="B1370">
            <v>40609</v>
          </cell>
          <cell r="C1370">
            <v>40609</v>
          </cell>
          <cell r="E1370">
            <v>3.06</v>
          </cell>
          <cell r="F1370" t="str">
            <v>GEL</v>
          </cell>
          <cell r="G1370">
            <v>1.78</v>
          </cell>
          <cell r="H1370" t="str">
            <v>USD</v>
          </cell>
        </row>
        <row r="1371">
          <cell r="B1371">
            <v>40609</v>
          </cell>
          <cell r="C1371">
            <v>40609</v>
          </cell>
          <cell r="E1371">
            <v>1.21</v>
          </cell>
          <cell r="F1371" t="str">
            <v>GEL</v>
          </cell>
          <cell r="G1371">
            <v>0.70000000000000007</v>
          </cell>
          <cell r="H1371" t="str">
            <v>USD</v>
          </cell>
        </row>
        <row r="1372">
          <cell r="B1372">
            <v>40609</v>
          </cell>
          <cell r="C1372">
            <v>40609</v>
          </cell>
          <cell r="E1372">
            <v>10.84</v>
          </cell>
          <cell r="F1372" t="str">
            <v>GEL</v>
          </cell>
          <cell r="G1372">
            <v>6.3</v>
          </cell>
          <cell r="H1372" t="str">
            <v>USD</v>
          </cell>
        </row>
        <row r="1373">
          <cell r="B1373">
            <v>40609</v>
          </cell>
          <cell r="C1373">
            <v>40609</v>
          </cell>
          <cell r="E1373">
            <v>1.72</v>
          </cell>
          <cell r="F1373" t="str">
            <v>GEL</v>
          </cell>
          <cell r="G1373">
            <v>1</v>
          </cell>
          <cell r="H1373" t="str">
            <v>USD</v>
          </cell>
        </row>
        <row r="1374">
          <cell r="B1374">
            <v>40609</v>
          </cell>
          <cell r="C1374">
            <v>40609</v>
          </cell>
          <cell r="E1374">
            <v>3.44</v>
          </cell>
          <cell r="F1374" t="str">
            <v>GEL</v>
          </cell>
          <cell r="G1374">
            <v>2</v>
          </cell>
          <cell r="H1374" t="str">
            <v>USD</v>
          </cell>
        </row>
        <row r="1375">
          <cell r="B1375">
            <v>40609</v>
          </cell>
          <cell r="C1375">
            <v>40609</v>
          </cell>
          <cell r="E1375">
            <v>1.3800000000000001</v>
          </cell>
          <cell r="F1375" t="str">
            <v>GEL</v>
          </cell>
          <cell r="G1375">
            <v>0.8</v>
          </cell>
          <cell r="H1375" t="str">
            <v>USD</v>
          </cell>
        </row>
        <row r="1376">
          <cell r="B1376">
            <v>40609</v>
          </cell>
          <cell r="C1376">
            <v>40609</v>
          </cell>
          <cell r="E1376">
            <v>1.03</v>
          </cell>
          <cell r="F1376" t="str">
            <v>GEL</v>
          </cell>
          <cell r="G1376">
            <v>0.6</v>
          </cell>
          <cell r="H1376" t="str">
            <v>USD</v>
          </cell>
        </row>
        <row r="1377">
          <cell r="B1377">
            <v>40609</v>
          </cell>
          <cell r="C1377">
            <v>40609</v>
          </cell>
          <cell r="E1377">
            <v>0.21</v>
          </cell>
          <cell r="F1377" t="str">
            <v>GEL</v>
          </cell>
          <cell r="G1377">
            <v>0.12</v>
          </cell>
          <cell r="H1377" t="str">
            <v>USD</v>
          </cell>
        </row>
        <row r="1378">
          <cell r="B1378">
            <v>40609</v>
          </cell>
          <cell r="C1378">
            <v>40609</v>
          </cell>
          <cell r="E1378">
            <v>1.2</v>
          </cell>
          <cell r="F1378" t="str">
            <v>GEL</v>
          </cell>
          <cell r="G1378">
            <v>0.70000000000000007</v>
          </cell>
          <cell r="H1378" t="str">
            <v>USD</v>
          </cell>
        </row>
        <row r="1379">
          <cell r="B1379">
            <v>40609</v>
          </cell>
          <cell r="C1379">
            <v>40609</v>
          </cell>
          <cell r="E1379">
            <v>2.58</v>
          </cell>
          <cell r="F1379" t="str">
            <v>GEL</v>
          </cell>
          <cell r="G1379">
            <v>1.5</v>
          </cell>
          <cell r="H1379" t="str">
            <v>USD</v>
          </cell>
        </row>
        <row r="1380">
          <cell r="B1380">
            <v>40609</v>
          </cell>
          <cell r="C1380">
            <v>40609</v>
          </cell>
          <cell r="E1380">
            <v>1</v>
          </cell>
          <cell r="F1380" t="str">
            <v>GEL</v>
          </cell>
          <cell r="G1380">
            <v>0.57999999999999996</v>
          </cell>
          <cell r="H1380" t="str">
            <v>USD</v>
          </cell>
        </row>
        <row r="1381">
          <cell r="B1381">
            <v>40609</v>
          </cell>
          <cell r="C1381">
            <v>40609</v>
          </cell>
          <cell r="E1381">
            <v>5.13</v>
          </cell>
          <cell r="F1381" t="str">
            <v>GEL</v>
          </cell>
          <cell r="G1381">
            <v>2.98</v>
          </cell>
          <cell r="H1381" t="str">
            <v>USD</v>
          </cell>
        </row>
        <row r="1382">
          <cell r="B1382">
            <v>40609</v>
          </cell>
          <cell r="C1382">
            <v>40609</v>
          </cell>
          <cell r="E1382">
            <v>0.69000000000000006</v>
          </cell>
          <cell r="F1382" t="str">
            <v>GEL</v>
          </cell>
          <cell r="G1382">
            <v>0.4</v>
          </cell>
          <cell r="H1382" t="str">
            <v>USD</v>
          </cell>
        </row>
        <row r="1383">
          <cell r="B1383">
            <v>40609</v>
          </cell>
          <cell r="C1383">
            <v>40609</v>
          </cell>
          <cell r="E1383">
            <v>1</v>
          </cell>
          <cell r="F1383" t="str">
            <v>GEL</v>
          </cell>
          <cell r="G1383">
            <v>0.57999999999999996</v>
          </cell>
          <cell r="H1383" t="str">
            <v>USD</v>
          </cell>
        </row>
        <row r="1384">
          <cell r="B1384">
            <v>40609</v>
          </cell>
          <cell r="C1384">
            <v>40609</v>
          </cell>
          <cell r="E1384">
            <v>2.06</v>
          </cell>
          <cell r="F1384" t="str">
            <v>GEL</v>
          </cell>
          <cell r="G1384">
            <v>1.2</v>
          </cell>
          <cell r="H1384" t="str">
            <v>USD</v>
          </cell>
        </row>
        <row r="1385">
          <cell r="B1385">
            <v>40609</v>
          </cell>
          <cell r="C1385">
            <v>40609</v>
          </cell>
          <cell r="E1385">
            <v>2.75</v>
          </cell>
          <cell r="F1385" t="str">
            <v>GEL</v>
          </cell>
          <cell r="G1385">
            <v>1.6</v>
          </cell>
          <cell r="H1385" t="str">
            <v>USD</v>
          </cell>
        </row>
        <row r="1386">
          <cell r="B1386">
            <v>40609</v>
          </cell>
          <cell r="C1386">
            <v>40609</v>
          </cell>
          <cell r="E1386">
            <v>8.93</v>
          </cell>
          <cell r="F1386" t="str">
            <v>GEL</v>
          </cell>
          <cell r="G1386">
            <v>5.2</v>
          </cell>
          <cell r="H1386" t="str">
            <v>USD</v>
          </cell>
        </row>
        <row r="1387">
          <cell r="B1387">
            <v>40609</v>
          </cell>
          <cell r="C1387">
            <v>40609</v>
          </cell>
          <cell r="E1387">
            <v>6.18</v>
          </cell>
          <cell r="F1387" t="str">
            <v>GEL</v>
          </cell>
          <cell r="G1387">
            <v>3.6</v>
          </cell>
          <cell r="H1387" t="str">
            <v>USD</v>
          </cell>
        </row>
        <row r="1388">
          <cell r="B1388">
            <v>40609</v>
          </cell>
          <cell r="C1388">
            <v>40609</v>
          </cell>
          <cell r="E1388">
            <v>6.54</v>
          </cell>
          <cell r="F1388" t="str">
            <v>GEL</v>
          </cell>
          <cell r="G1388">
            <v>3.8000000000000003</v>
          </cell>
          <cell r="H1388" t="str">
            <v>USD</v>
          </cell>
        </row>
        <row r="1389">
          <cell r="B1389">
            <v>40609</v>
          </cell>
          <cell r="C1389">
            <v>40609</v>
          </cell>
          <cell r="E1389">
            <v>1</v>
          </cell>
          <cell r="F1389" t="str">
            <v>GEL</v>
          </cell>
          <cell r="G1389">
            <v>0.57999999999999996</v>
          </cell>
          <cell r="H1389" t="str">
            <v>USD</v>
          </cell>
        </row>
        <row r="1390">
          <cell r="B1390">
            <v>40609</v>
          </cell>
          <cell r="C1390">
            <v>40609</v>
          </cell>
          <cell r="E1390">
            <v>4.13</v>
          </cell>
          <cell r="F1390" t="str">
            <v>GEL</v>
          </cell>
          <cell r="G1390">
            <v>2.4</v>
          </cell>
          <cell r="H1390" t="str">
            <v>USD</v>
          </cell>
        </row>
        <row r="1391">
          <cell r="B1391">
            <v>40609</v>
          </cell>
          <cell r="C1391">
            <v>40609</v>
          </cell>
          <cell r="E1391">
            <v>1.03</v>
          </cell>
          <cell r="F1391" t="str">
            <v>GEL</v>
          </cell>
          <cell r="G1391">
            <v>0.6</v>
          </cell>
          <cell r="H1391" t="str">
            <v>USD</v>
          </cell>
        </row>
        <row r="1392">
          <cell r="B1392">
            <v>40609</v>
          </cell>
          <cell r="C1392">
            <v>40609</v>
          </cell>
          <cell r="E1392">
            <v>3.27</v>
          </cell>
          <cell r="F1392" t="str">
            <v>GEL</v>
          </cell>
          <cell r="G1392">
            <v>1.9000000000000001</v>
          </cell>
          <cell r="H1392" t="str">
            <v>USD</v>
          </cell>
        </row>
        <row r="1393">
          <cell r="B1393">
            <v>40609</v>
          </cell>
          <cell r="C1393">
            <v>40609</v>
          </cell>
          <cell r="E1393">
            <v>0.52</v>
          </cell>
          <cell r="F1393" t="str">
            <v>GEL</v>
          </cell>
          <cell r="G1393">
            <v>0.3</v>
          </cell>
          <cell r="H1393" t="str">
            <v>USD</v>
          </cell>
        </row>
        <row r="1394">
          <cell r="B1394">
            <v>40609</v>
          </cell>
          <cell r="C1394">
            <v>40609</v>
          </cell>
          <cell r="E1394">
            <v>1.03</v>
          </cell>
          <cell r="F1394" t="str">
            <v>GEL</v>
          </cell>
          <cell r="G1394">
            <v>0.6</v>
          </cell>
          <cell r="H1394" t="str">
            <v>USD</v>
          </cell>
        </row>
        <row r="1395">
          <cell r="B1395">
            <v>40609</v>
          </cell>
          <cell r="C1395">
            <v>40609</v>
          </cell>
          <cell r="E1395">
            <v>2.06</v>
          </cell>
          <cell r="F1395" t="str">
            <v>GEL</v>
          </cell>
          <cell r="G1395">
            <v>1.2</v>
          </cell>
          <cell r="H1395" t="str">
            <v>USD</v>
          </cell>
        </row>
        <row r="1396">
          <cell r="B1396">
            <v>40609</v>
          </cell>
          <cell r="C1396">
            <v>40609</v>
          </cell>
          <cell r="E1396">
            <v>1</v>
          </cell>
          <cell r="F1396" t="str">
            <v>GEL</v>
          </cell>
          <cell r="G1396">
            <v>0.57999999999999996</v>
          </cell>
          <cell r="H1396" t="str">
            <v>USD</v>
          </cell>
        </row>
        <row r="1397">
          <cell r="B1397">
            <v>40609</v>
          </cell>
          <cell r="C1397">
            <v>40609</v>
          </cell>
          <cell r="E1397">
            <v>0.21</v>
          </cell>
          <cell r="F1397" t="str">
            <v>GEL</v>
          </cell>
          <cell r="G1397">
            <v>0.12</v>
          </cell>
          <cell r="H1397" t="str">
            <v>USD</v>
          </cell>
        </row>
        <row r="1398">
          <cell r="B1398">
            <v>40609</v>
          </cell>
          <cell r="C1398">
            <v>40609</v>
          </cell>
          <cell r="E1398">
            <v>0.34</v>
          </cell>
          <cell r="F1398" t="str">
            <v>GEL</v>
          </cell>
          <cell r="G1398">
            <v>0.2</v>
          </cell>
          <cell r="H1398" t="str">
            <v>USD</v>
          </cell>
        </row>
        <row r="1399">
          <cell r="B1399">
            <v>40609</v>
          </cell>
          <cell r="C1399">
            <v>40609</v>
          </cell>
          <cell r="E1399">
            <v>0.34</v>
          </cell>
          <cell r="F1399" t="str">
            <v>GEL</v>
          </cell>
          <cell r="G1399">
            <v>0.2</v>
          </cell>
          <cell r="H1399" t="str">
            <v>USD</v>
          </cell>
        </row>
        <row r="1400">
          <cell r="B1400">
            <v>40609</v>
          </cell>
          <cell r="C1400">
            <v>40609</v>
          </cell>
          <cell r="E1400">
            <v>5.5</v>
          </cell>
          <cell r="F1400" t="str">
            <v>GEL</v>
          </cell>
          <cell r="G1400">
            <v>3.2</v>
          </cell>
          <cell r="H1400" t="str">
            <v>USD</v>
          </cell>
        </row>
        <row r="1401">
          <cell r="B1401">
            <v>40609</v>
          </cell>
          <cell r="C1401">
            <v>40609</v>
          </cell>
          <cell r="E1401">
            <v>0.21</v>
          </cell>
          <cell r="F1401" t="str">
            <v>GEL</v>
          </cell>
          <cell r="G1401">
            <v>0.12</v>
          </cell>
          <cell r="H1401" t="str">
            <v>USD</v>
          </cell>
        </row>
        <row r="1402">
          <cell r="B1402">
            <v>40609</v>
          </cell>
          <cell r="C1402">
            <v>40609</v>
          </cell>
          <cell r="E1402">
            <v>3.44</v>
          </cell>
          <cell r="F1402" t="str">
            <v>GEL</v>
          </cell>
          <cell r="G1402">
            <v>2</v>
          </cell>
          <cell r="H1402" t="str">
            <v>USD</v>
          </cell>
        </row>
        <row r="1403">
          <cell r="B1403">
            <v>40609</v>
          </cell>
          <cell r="C1403">
            <v>40609</v>
          </cell>
          <cell r="E1403">
            <v>0.68</v>
          </cell>
          <cell r="F1403" t="str">
            <v>GEL</v>
          </cell>
          <cell r="G1403">
            <v>0.4</v>
          </cell>
          <cell r="H1403" t="str">
            <v>USD</v>
          </cell>
        </row>
        <row r="1404">
          <cell r="B1404">
            <v>40609</v>
          </cell>
          <cell r="C1404">
            <v>40609</v>
          </cell>
          <cell r="E1404">
            <v>23.25</v>
          </cell>
          <cell r="F1404" t="str">
            <v>GEL</v>
          </cell>
          <cell r="G1404">
            <v>13.52</v>
          </cell>
          <cell r="H1404" t="str">
            <v>USD</v>
          </cell>
        </row>
        <row r="1405">
          <cell r="B1405">
            <v>40609</v>
          </cell>
          <cell r="C1405">
            <v>40609</v>
          </cell>
          <cell r="E1405">
            <v>2.38</v>
          </cell>
          <cell r="F1405" t="str">
            <v>GEL</v>
          </cell>
          <cell r="G1405">
            <v>1.3800000000000001</v>
          </cell>
          <cell r="H1405" t="str">
            <v>USD</v>
          </cell>
        </row>
        <row r="1406">
          <cell r="B1406">
            <v>40609</v>
          </cell>
          <cell r="C1406">
            <v>40609</v>
          </cell>
          <cell r="E1406">
            <v>2.06</v>
          </cell>
          <cell r="F1406" t="str">
            <v>GEL</v>
          </cell>
          <cell r="G1406">
            <v>1.2</v>
          </cell>
          <cell r="H1406" t="str">
            <v>USD</v>
          </cell>
        </row>
        <row r="1407">
          <cell r="B1407">
            <v>40609</v>
          </cell>
          <cell r="C1407">
            <v>40609</v>
          </cell>
          <cell r="E1407">
            <v>0.34</v>
          </cell>
          <cell r="F1407" t="str">
            <v>GEL</v>
          </cell>
          <cell r="G1407">
            <v>0.2</v>
          </cell>
          <cell r="H1407" t="str">
            <v>USD</v>
          </cell>
        </row>
        <row r="1408">
          <cell r="B1408">
            <v>40609</v>
          </cell>
          <cell r="C1408">
            <v>40609</v>
          </cell>
          <cell r="E1408">
            <v>1</v>
          </cell>
          <cell r="F1408" t="str">
            <v>GEL</v>
          </cell>
          <cell r="G1408">
            <v>0.57999999999999996</v>
          </cell>
          <cell r="H1408" t="str">
            <v>USD</v>
          </cell>
        </row>
        <row r="1409">
          <cell r="B1409">
            <v>40609</v>
          </cell>
          <cell r="C1409">
            <v>40609</v>
          </cell>
          <cell r="E1409">
            <v>16.510000000000002</v>
          </cell>
          <cell r="F1409" t="str">
            <v>GEL</v>
          </cell>
          <cell r="G1409">
            <v>9.6</v>
          </cell>
          <cell r="H1409" t="str">
            <v>USD</v>
          </cell>
        </row>
        <row r="1410">
          <cell r="B1410">
            <v>40609</v>
          </cell>
          <cell r="C1410">
            <v>40609</v>
          </cell>
          <cell r="E1410">
            <v>16.510000000000002</v>
          </cell>
          <cell r="F1410" t="str">
            <v>GEL</v>
          </cell>
          <cell r="G1410">
            <v>9.6</v>
          </cell>
          <cell r="H1410" t="str">
            <v>USD</v>
          </cell>
        </row>
        <row r="1411">
          <cell r="B1411">
            <v>40609</v>
          </cell>
          <cell r="C1411">
            <v>40609</v>
          </cell>
          <cell r="E1411">
            <v>5.5</v>
          </cell>
          <cell r="F1411" t="str">
            <v>GEL</v>
          </cell>
          <cell r="G1411">
            <v>3.2</v>
          </cell>
          <cell r="H1411" t="str">
            <v>USD</v>
          </cell>
        </row>
        <row r="1412">
          <cell r="B1412">
            <v>40609</v>
          </cell>
          <cell r="C1412">
            <v>40609</v>
          </cell>
          <cell r="E1412">
            <v>6.88</v>
          </cell>
          <cell r="F1412" t="str">
            <v>GEL</v>
          </cell>
          <cell r="G1412">
            <v>4</v>
          </cell>
          <cell r="H1412" t="str">
            <v>USD</v>
          </cell>
        </row>
        <row r="1413">
          <cell r="B1413">
            <v>40609</v>
          </cell>
          <cell r="C1413">
            <v>40609</v>
          </cell>
          <cell r="E1413">
            <v>8.25</v>
          </cell>
          <cell r="F1413" t="str">
            <v>GEL</v>
          </cell>
          <cell r="G1413">
            <v>4.8</v>
          </cell>
          <cell r="H1413" t="str">
            <v>USD</v>
          </cell>
        </row>
        <row r="1414">
          <cell r="B1414">
            <v>40609</v>
          </cell>
          <cell r="C1414">
            <v>40609</v>
          </cell>
          <cell r="E1414">
            <v>2.4</v>
          </cell>
          <cell r="F1414" t="str">
            <v>GEL</v>
          </cell>
          <cell r="G1414">
            <v>1.4000000000000001</v>
          </cell>
          <cell r="H1414" t="str">
            <v>USD</v>
          </cell>
        </row>
        <row r="1415">
          <cell r="B1415">
            <v>40609</v>
          </cell>
          <cell r="C1415">
            <v>40609</v>
          </cell>
          <cell r="E1415">
            <v>1.3800000000000001</v>
          </cell>
          <cell r="F1415" t="str">
            <v>GEL</v>
          </cell>
          <cell r="G1415">
            <v>0.8</v>
          </cell>
          <cell r="H1415" t="str">
            <v>USD</v>
          </cell>
        </row>
        <row r="1416">
          <cell r="B1416">
            <v>40609</v>
          </cell>
          <cell r="C1416">
            <v>40609</v>
          </cell>
          <cell r="E1416">
            <v>1.69</v>
          </cell>
          <cell r="F1416" t="str">
            <v>GEL</v>
          </cell>
          <cell r="G1416">
            <v>0.98</v>
          </cell>
          <cell r="H1416" t="str">
            <v>USD</v>
          </cell>
        </row>
        <row r="1417">
          <cell r="B1417">
            <v>40609</v>
          </cell>
          <cell r="C1417">
            <v>40609</v>
          </cell>
          <cell r="E1417">
            <v>1.3800000000000001</v>
          </cell>
          <cell r="F1417" t="str">
            <v>GEL</v>
          </cell>
          <cell r="G1417">
            <v>0.8</v>
          </cell>
          <cell r="H1417" t="str">
            <v>USD</v>
          </cell>
        </row>
        <row r="1418">
          <cell r="B1418">
            <v>40609</v>
          </cell>
          <cell r="C1418">
            <v>40609</v>
          </cell>
          <cell r="E1418">
            <v>9.9700000000000006</v>
          </cell>
          <cell r="F1418" t="str">
            <v>GEL</v>
          </cell>
          <cell r="G1418">
            <v>5.8</v>
          </cell>
          <cell r="H1418" t="str">
            <v>USD</v>
          </cell>
        </row>
        <row r="1419">
          <cell r="B1419">
            <v>40609</v>
          </cell>
          <cell r="C1419">
            <v>40609</v>
          </cell>
          <cell r="E1419">
            <v>4.4400000000000004</v>
          </cell>
          <cell r="F1419" t="str">
            <v>GEL</v>
          </cell>
          <cell r="G1419">
            <v>2.58</v>
          </cell>
          <cell r="H1419" t="str">
            <v>USD</v>
          </cell>
        </row>
        <row r="1420">
          <cell r="B1420">
            <v>40609</v>
          </cell>
          <cell r="C1420">
            <v>40609</v>
          </cell>
          <cell r="E1420">
            <v>1.72</v>
          </cell>
          <cell r="F1420" t="str">
            <v>GEL</v>
          </cell>
          <cell r="G1420">
            <v>1</v>
          </cell>
          <cell r="H1420" t="str">
            <v>USD</v>
          </cell>
        </row>
        <row r="1421">
          <cell r="B1421">
            <v>40609</v>
          </cell>
          <cell r="C1421">
            <v>40609</v>
          </cell>
          <cell r="E1421">
            <v>1</v>
          </cell>
          <cell r="F1421" t="str">
            <v>GEL</v>
          </cell>
          <cell r="G1421">
            <v>0.57999999999999996</v>
          </cell>
          <cell r="H1421" t="str">
            <v>USD</v>
          </cell>
        </row>
        <row r="1422">
          <cell r="B1422">
            <v>40609</v>
          </cell>
          <cell r="C1422">
            <v>40609</v>
          </cell>
          <cell r="E1422">
            <v>0.21</v>
          </cell>
          <cell r="F1422" t="str">
            <v>GEL</v>
          </cell>
          <cell r="G1422">
            <v>0.12</v>
          </cell>
          <cell r="H1422" t="str">
            <v>USD</v>
          </cell>
        </row>
        <row r="1423">
          <cell r="B1423">
            <v>40609</v>
          </cell>
          <cell r="C1423">
            <v>40609</v>
          </cell>
          <cell r="E1423">
            <v>0.69000000000000006</v>
          </cell>
          <cell r="F1423" t="str">
            <v>GEL</v>
          </cell>
          <cell r="G1423">
            <v>0.4</v>
          </cell>
          <cell r="H1423" t="str">
            <v>USD</v>
          </cell>
        </row>
        <row r="1424">
          <cell r="B1424">
            <v>40609</v>
          </cell>
          <cell r="C1424">
            <v>40609</v>
          </cell>
          <cell r="E1424">
            <v>1.03</v>
          </cell>
          <cell r="F1424" t="str">
            <v>GEL</v>
          </cell>
          <cell r="G1424">
            <v>0.6</v>
          </cell>
          <cell r="H1424" t="str">
            <v>USD</v>
          </cell>
        </row>
        <row r="1425">
          <cell r="B1425">
            <v>40609</v>
          </cell>
          <cell r="C1425">
            <v>40609</v>
          </cell>
          <cell r="E1425">
            <v>0.21</v>
          </cell>
          <cell r="F1425" t="str">
            <v>GEL</v>
          </cell>
          <cell r="G1425">
            <v>0.12</v>
          </cell>
          <cell r="H1425" t="str">
            <v>USD</v>
          </cell>
        </row>
        <row r="1426">
          <cell r="B1426">
            <v>40609</v>
          </cell>
          <cell r="C1426">
            <v>40609</v>
          </cell>
          <cell r="E1426">
            <v>2.0699999999999998</v>
          </cell>
          <cell r="F1426" t="str">
            <v>GEL</v>
          </cell>
          <cell r="G1426">
            <v>1.2</v>
          </cell>
          <cell r="H1426" t="str">
            <v>USD</v>
          </cell>
        </row>
        <row r="1427">
          <cell r="B1427">
            <v>40609</v>
          </cell>
          <cell r="C1427">
            <v>40609</v>
          </cell>
          <cell r="E1427">
            <v>6.88</v>
          </cell>
          <cell r="F1427" t="str">
            <v>GEL</v>
          </cell>
          <cell r="G1427">
            <v>4</v>
          </cell>
          <cell r="H1427" t="str">
            <v>USD</v>
          </cell>
        </row>
        <row r="1428">
          <cell r="B1428">
            <v>40609</v>
          </cell>
          <cell r="C1428">
            <v>40609</v>
          </cell>
          <cell r="E1428">
            <v>3.06</v>
          </cell>
          <cell r="F1428" t="str">
            <v>GEL</v>
          </cell>
          <cell r="G1428">
            <v>1.78</v>
          </cell>
          <cell r="H1428" t="str">
            <v>USD</v>
          </cell>
        </row>
        <row r="1429">
          <cell r="B1429">
            <v>40609</v>
          </cell>
          <cell r="C1429">
            <v>40609</v>
          </cell>
          <cell r="E1429">
            <v>1.03</v>
          </cell>
          <cell r="F1429" t="str">
            <v>GEL</v>
          </cell>
          <cell r="G1429">
            <v>0.6</v>
          </cell>
          <cell r="H1429" t="str">
            <v>USD</v>
          </cell>
        </row>
        <row r="1430">
          <cell r="B1430">
            <v>40609</v>
          </cell>
          <cell r="C1430">
            <v>40609</v>
          </cell>
          <cell r="E1430">
            <v>0.34</v>
          </cell>
          <cell r="F1430" t="str">
            <v>GEL</v>
          </cell>
          <cell r="G1430">
            <v>0.2</v>
          </cell>
          <cell r="H1430" t="str">
            <v>USD</v>
          </cell>
        </row>
        <row r="1431">
          <cell r="B1431">
            <v>40609</v>
          </cell>
          <cell r="C1431">
            <v>40609</v>
          </cell>
          <cell r="E1431">
            <v>1</v>
          </cell>
          <cell r="F1431" t="str">
            <v>GEL</v>
          </cell>
          <cell r="G1431">
            <v>0.57999999999999996</v>
          </cell>
          <cell r="H1431" t="str">
            <v>USD</v>
          </cell>
        </row>
        <row r="1432">
          <cell r="B1432">
            <v>40609</v>
          </cell>
          <cell r="C1432">
            <v>40609</v>
          </cell>
          <cell r="E1432">
            <v>18.920000000000002</v>
          </cell>
          <cell r="F1432" t="str">
            <v>GEL</v>
          </cell>
          <cell r="G1432">
            <v>11</v>
          </cell>
          <cell r="H1432" t="str">
            <v>USD</v>
          </cell>
        </row>
        <row r="1433">
          <cell r="B1433">
            <v>40609</v>
          </cell>
          <cell r="C1433">
            <v>40609</v>
          </cell>
          <cell r="E1433">
            <v>1.3</v>
          </cell>
          <cell r="F1433" t="str">
            <v>GEL</v>
          </cell>
          <cell r="G1433">
            <v>0.75</v>
          </cell>
          <cell r="H1433" t="str">
            <v>USD</v>
          </cell>
        </row>
        <row r="1434">
          <cell r="B1434">
            <v>40609</v>
          </cell>
          <cell r="C1434">
            <v>40609</v>
          </cell>
          <cell r="E1434">
            <v>1</v>
          </cell>
          <cell r="F1434" t="str">
            <v>GEL</v>
          </cell>
          <cell r="G1434">
            <v>0.57999999999999996</v>
          </cell>
          <cell r="H1434" t="str">
            <v>USD</v>
          </cell>
        </row>
        <row r="1435">
          <cell r="B1435">
            <v>40609</v>
          </cell>
          <cell r="C1435">
            <v>40609</v>
          </cell>
          <cell r="E1435">
            <v>0.34</v>
          </cell>
          <cell r="F1435" t="str">
            <v>GEL</v>
          </cell>
          <cell r="G1435">
            <v>0.2</v>
          </cell>
          <cell r="H1435" t="str">
            <v>USD</v>
          </cell>
        </row>
        <row r="1436">
          <cell r="B1436">
            <v>40609</v>
          </cell>
          <cell r="C1436">
            <v>40609</v>
          </cell>
          <cell r="E1436">
            <v>0.34</v>
          </cell>
          <cell r="F1436" t="str">
            <v>GEL</v>
          </cell>
          <cell r="G1436">
            <v>0.2</v>
          </cell>
          <cell r="H1436" t="str">
            <v>USD</v>
          </cell>
        </row>
        <row r="1437">
          <cell r="B1437">
            <v>40609</v>
          </cell>
          <cell r="C1437">
            <v>40609</v>
          </cell>
          <cell r="E1437">
            <v>8.9500000000000011</v>
          </cell>
          <cell r="F1437" t="str">
            <v>GEL</v>
          </cell>
          <cell r="G1437">
            <v>5.2</v>
          </cell>
          <cell r="H1437" t="str">
            <v>USD</v>
          </cell>
        </row>
        <row r="1438">
          <cell r="B1438">
            <v>40609</v>
          </cell>
          <cell r="C1438">
            <v>40609</v>
          </cell>
          <cell r="E1438">
            <v>3.09</v>
          </cell>
          <cell r="F1438" t="str">
            <v>GEL</v>
          </cell>
          <cell r="G1438">
            <v>1.8</v>
          </cell>
          <cell r="H1438" t="str">
            <v>USD</v>
          </cell>
        </row>
        <row r="1439">
          <cell r="B1439">
            <v>40609</v>
          </cell>
          <cell r="C1439">
            <v>40609</v>
          </cell>
          <cell r="E1439">
            <v>1.3800000000000001</v>
          </cell>
          <cell r="F1439" t="str">
            <v>GEL</v>
          </cell>
          <cell r="G1439">
            <v>0.8</v>
          </cell>
          <cell r="H1439" t="str">
            <v>USD</v>
          </cell>
        </row>
        <row r="1440">
          <cell r="B1440">
            <v>40609</v>
          </cell>
          <cell r="C1440">
            <v>40609</v>
          </cell>
          <cell r="E1440">
            <v>1</v>
          </cell>
          <cell r="F1440" t="str">
            <v>GEL</v>
          </cell>
          <cell r="G1440">
            <v>0.57999999999999996</v>
          </cell>
          <cell r="H1440" t="str">
            <v>USD</v>
          </cell>
        </row>
        <row r="1441">
          <cell r="B1441">
            <v>40609</v>
          </cell>
          <cell r="C1441">
            <v>40609</v>
          </cell>
          <cell r="E1441">
            <v>1.37</v>
          </cell>
          <cell r="F1441" t="str">
            <v>GEL</v>
          </cell>
          <cell r="G1441">
            <v>0.8</v>
          </cell>
          <cell r="H1441" t="str">
            <v>USD</v>
          </cell>
        </row>
        <row r="1442">
          <cell r="B1442">
            <v>40609</v>
          </cell>
          <cell r="C1442">
            <v>40609</v>
          </cell>
          <cell r="E1442">
            <v>2.75</v>
          </cell>
          <cell r="F1442" t="str">
            <v>GEL</v>
          </cell>
          <cell r="G1442">
            <v>1.6</v>
          </cell>
          <cell r="H1442" t="str">
            <v>USD</v>
          </cell>
        </row>
        <row r="1443">
          <cell r="B1443">
            <v>40609</v>
          </cell>
          <cell r="C1443">
            <v>40609</v>
          </cell>
          <cell r="E1443">
            <v>0.69000000000000006</v>
          </cell>
          <cell r="F1443" t="str">
            <v>GEL</v>
          </cell>
          <cell r="G1443">
            <v>0.4</v>
          </cell>
          <cell r="H1443" t="str">
            <v>USD</v>
          </cell>
        </row>
        <row r="1444">
          <cell r="B1444">
            <v>40609</v>
          </cell>
          <cell r="C1444">
            <v>40609</v>
          </cell>
          <cell r="E1444">
            <v>0.69000000000000006</v>
          </cell>
          <cell r="F1444" t="str">
            <v>GEL</v>
          </cell>
          <cell r="G1444">
            <v>0.4</v>
          </cell>
          <cell r="H1444" t="str">
            <v>USD</v>
          </cell>
        </row>
        <row r="1445">
          <cell r="B1445">
            <v>40609</v>
          </cell>
          <cell r="C1445">
            <v>40609</v>
          </cell>
          <cell r="E1445">
            <v>1.3800000000000001</v>
          </cell>
          <cell r="F1445" t="str">
            <v>GEL</v>
          </cell>
          <cell r="G1445">
            <v>0.8</v>
          </cell>
          <cell r="H1445" t="str">
            <v>USD</v>
          </cell>
        </row>
        <row r="1446">
          <cell r="B1446">
            <v>40609</v>
          </cell>
          <cell r="C1446">
            <v>40609</v>
          </cell>
          <cell r="E1446">
            <v>2</v>
          </cell>
          <cell r="F1446" t="str">
            <v>GEL</v>
          </cell>
          <cell r="G1446">
            <v>1.1599999999999999</v>
          </cell>
          <cell r="H1446" t="str">
            <v>USD</v>
          </cell>
        </row>
        <row r="1447">
          <cell r="B1447">
            <v>40609</v>
          </cell>
          <cell r="C1447">
            <v>40609</v>
          </cell>
          <cell r="E1447">
            <v>2.2400000000000002</v>
          </cell>
          <cell r="F1447" t="str">
            <v>GEL</v>
          </cell>
          <cell r="G1447">
            <v>1.3</v>
          </cell>
          <cell r="H1447" t="str">
            <v>USD</v>
          </cell>
        </row>
        <row r="1448">
          <cell r="B1448">
            <v>40609</v>
          </cell>
          <cell r="C1448">
            <v>40609</v>
          </cell>
          <cell r="E1448">
            <v>0.21</v>
          </cell>
          <cell r="F1448" t="str">
            <v>GEL</v>
          </cell>
          <cell r="G1448">
            <v>0.12</v>
          </cell>
          <cell r="H1448" t="str">
            <v>USD</v>
          </cell>
        </row>
        <row r="1449">
          <cell r="B1449">
            <v>40609</v>
          </cell>
          <cell r="C1449">
            <v>40609</v>
          </cell>
          <cell r="E1449">
            <v>0.42</v>
          </cell>
          <cell r="F1449" t="str">
            <v>GEL</v>
          </cell>
          <cell r="G1449">
            <v>0.24</v>
          </cell>
          <cell r="H1449" t="str">
            <v>USD</v>
          </cell>
        </row>
        <row r="1450">
          <cell r="B1450">
            <v>40609</v>
          </cell>
          <cell r="C1450">
            <v>40609</v>
          </cell>
          <cell r="E1450">
            <v>0.21</v>
          </cell>
          <cell r="F1450" t="str">
            <v>GEL</v>
          </cell>
          <cell r="G1450">
            <v>0.12</v>
          </cell>
          <cell r="H1450" t="str">
            <v>USD</v>
          </cell>
        </row>
        <row r="1451">
          <cell r="B1451">
            <v>40609</v>
          </cell>
          <cell r="C1451">
            <v>40609</v>
          </cell>
          <cell r="E1451">
            <v>1</v>
          </cell>
          <cell r="F1451" t="str">
            <v>GEL</v>
          </cell>
          <cell r="G1451">
            <v>0.57999999999999996</v>
          </cell>
          <cell r="H1451" t="str">
            <v>USD</v>
          </cell>
        </row>
        <row r="1452">
          <cell r="B1452">
            <v>40609</v>
          </cell>
          <cell r="C1452">
            <v>40609</v>
          </cell>
          <cell r="E1452">
            <v>2.06</v>
          </cell>
          <cell r="F1452" t="str">
            <v>GEL</v>
          </cell>
          <cell r="G1452">
            <v>1.2</v>
          </cell>
          <cell r="H1452" t="str">
            <v>USD</v>
          </cell>
        </row>
        <row r="1453">
          <cell r="B1453">
            <v>40609</v>
          </cell>
          <cell r="C1453">
            <v>40609</v>
          </cell>
          <cell r="E1453">
            <v>0.34</v>
          </cell>
          <cell r="F1453" t="str">
            <v>GEL</v>
          </cell>
          <cell r="G1453">
            <v>0.2</v>
          </cell>
          <cell r="H1453" t="str">
            <v>USD</v>
          </cell>
        </row>
        <row r="1454">
          <cell r="B1454">
            <v>40609</v>
          </cell>
          <cell r="C1454">
            <v>40609</v>
          </cell>
          <cell r="E1454">
            <v>6.88</v>
          </cell>
          <cell r="F1454" t="str">
            <v>GEL</v>
          </cell>
          <cell r="G1454">
            <v>4</v>
          </cell>
          <cell r="H1454" t="str">
            <v>USD</v>
          </cell>
        </row>
        <row r="1455">
          <cell r="B1455">
            <v>40609</v>
          </cell>
          <cell r="C1455">
            <v>40609</v>
          </cell>
          <cell r="E1455">
            <v>1.72</v>
          </cell>
          <cell r="F1455" t="str">
            <v>GEL</v>
          </cell>
          <cell r="G1455">
            <v>1</v>
          </cell>
          <cell r="H1455" t="str">
            <v>USD</v>
          </cell>
        </row>
        <row r="1456">
          <cell r="B1456">
            <v>40609</v>
          </cell>
          <cell r="C1456">
            <v>40609</v>
          </cell>
          <cell r="E1456">
            <v>2.27</v>
          </cell>
          <cell r="F1456" t="str">
            <v>GEL</v>
          </cell>
          <cell r="G1456">
            <v>1.32</v>
          </cell>
          <cell r="H1456" t="str">
            <v>USD</v>
          </cell>
        </row>
        <row r="1457">
          <cell r="B1457">
            <v>40609</v>
          </cell>
          <cell r="C1457">
            <v>40609</v>
          </cell>
          <cell r="E1457">
            <v>1</v>
          </cell>
          <cell r="F1457" t="str">
            <v>GEL</v>
          </cell>
          <cell r="G1457">
            <v>0.57999999999999996</v>
          </cell>
          <cell r="H1457" t="str">
            <v>USD</v>
          </cell>
        </row>
        <row r="1458">
          <cell r="B1458">
            <v>40609</v>
          </cell>
          <cell r="C1458">
            <v>40609</v>
          </cell>
          <cell r="E1458">
            <v>5.5</v>
          </cell>
          <cell r="F1458" t="str">
            <v>GEL</v>
          </cell>
          <cell r="G1458">
            <v>3.2</v>
          </cell>
          <cell r="H1458" t="str">
            <v>USD</v>
          </cell>
        </row>
        <row r="1459">
          <cell r="B1459">
            <v>40609</v>
          </cell>
          <cell r="C1459">
            <v>40609</v>
          </cell>
          <cell r="E1459">
            <v>1</v>
          </cell>
          <cell r="F1459" t="str">
            <v>GEL</v>
          </cell>
          <cell r="G1459">
            <v>0.57999999999999996</v>
          </cell>
          <cell r="H1459" t="str">
            <v>USD</v>
          </cell>
        </row>
        <row r="1460">
          <cell r="B1460">
            <v>40609</v>
          </cell>
          <cell r="C1460">
            <v>40609</v>
          </cell>
          <cell r="E1460">
            <v>0.34</v>
          </cell>
          <cell r="F1460" t="str">
            <v>GEL</v>
          </cell>
          <cell r="G1460">
            <v>0.2</v>
          </cell>
          <cell r="H1460" t="str">
            <v>USD</v>
          </cell>
        </row>
        <row r="1461">
          <cell r="B1461">
            <v>40609</v>
          </cell>
          <cell r="C1461">
            <v>40609</v>
          </cell>
          <cell r="E1461">
            <v>2.41</v>
          </cell>
          <cell r="F1461" t="str">
            <v>GEL</v>
          </cell>
          <cell r="G1461">
            <v>1.4000000000000001</v>
          </cell>
          <cell r="H1461" t="str">
            <v>USD</v>
          </cell>
        </row>
        <row r="1462">
          <cell r="B1462">
            <v>40609</v>
          </cell>
          <cell r="C1462">
            <v>40609</v>
          </cell>
          <cell r="E1462">
            <v>0.69000000000000006</v>
          </cell>
          <cell r="F1462" t="str">
            <v>GEL</v>
          </cell>
          <cell r="G1462">
            <v>0.4</v>
          </cell>
          <cell r="H1462" t="str">
            <v>USD</v>
          </cell>
        </row>
        <row r="1463">
          <cell r="B1463">
            <v>40609</v>
          </cell>
          <cell r="C1463">
            <v>40609</v>
          </cell>
          <cell r="E1463">
            <v>0.34</v>
          </cell>
          <cell r="F1463" t="str">
            <v>GEL</v>
          </cell>
          <cell r="G1463">
            <v>0.2</v>
          </cell>
          <cell r="H1463" t="str">
            <v>USD</v>
          </cell>
        </row>
        <row r="1464">
          <cell r="B1464">
            <v>40609</v>
          </cell>
          <cell r="C1464">
            <v>40609</v>
          </cell>
          <cell r="E1464">
            <v>2</v>
          </cell>
          <cell r="F1464" t="str">
            <v>GEL</v>
          </cell>
          <cell r="G1464">
            <v>1.1599999999999999</v>
          </cell>
          <cell r="H1464" t="str">
            <v>USD</v>
          </cell>
        </row>
        <row r="1465">
          <cell r="B1465">
            <v>40609</v>
          </cell>
          <cell r="C1465">
            <v>40609</v>
          </cell>
          <cell r="E1465">
            <v>3.7800000000000002</v>
          </cell>
          <cell r="F1465" t="str">
            <v>GEL</v>
          </cell>
          <cell r="G1465">
            <v>2.2000000000000002</v>
          </cell>
          <cell r="H1465" t="str">
            <v>USD</v>
          </cell>
        </row>
        <row r="1466">
          <cell r="B1466">
            <v>40609</v>
          </cell>
          <cell r="C1466">
            <v>40609</v>
          </cell>
          <cell r="E1466">
            <v>2.06</v>
          </cell>
          <cell r="F1466" t="str">
            <v>GEL</v>
          </cell>
          <cell r="G1466">
            <v>1.2</v>
          </cell>
          <cell r="H1466" t="str">
            <v>USD</v>
          </cell>
        </row>
        <row r="1467">
          <cell r="B1467">
            <v>40609</v>
          </cell>
          <cell r="C1467">
            <v>40609</v>
          </cell>
          <cell r="E1467">
            <v>1.72</v>
          </cell>
          <cell r="F1467" t="str">
            <v>GEL</v>
          </cell>
          <cell r="G1467">
            <v>1</v>
          </cell>
          <cell r="H1467" t="str">
            <v>USD</v>
          </cell>
        </row>
        <row r="1468">
          <cell r="B1468">
            <v>40609</v>
          </cell>
          <cell r="C1468">
            <v>40609</v>
          </cell>
          <cell r="E1468">
            <v>0.21</v>
          </cell>
          <cell r="F1468" t="str">
            <v>GEL</v>
          </cell>
          <cell r="G1468">
            <v>0.12</v>
          </cell>
          <cell r="H1468" t="str">
            <v>USD</v>
          </cell>
        </row>
        <row r="1469">
          <cell r="B1469">
            <v>40609</v>
          </cell>
          <cell r="C1469">
            <v>40609</v>
          </cell>
          <cell r="E1469">
            <v>0.55000000000000004</v>
          </cell>
          <cell r="F1469" t="str">
            <v>GEL</v>
          </cell>
          <cell r="G1469">
            <v>0.32</v>
          </cell>
          <cell r="H1469" t="str">
            <v>USD</v>
          </cell>
        </row>
        <row r="1470">
          <cell r="B1470">
            <v>40609</v>
          </cell>
          <cell r="C1470">
            <v>40609</v>
          </cell>
          <cell r="E1470">
            <v>4.82</v>
          </cell>
          <cell r="F1470" t="str">
            <v>GEL</v>
          </cell>
          <cell r="G1470">
            <v>2.8000000000000003</v>
          </cell>
          <cell r="H1470" t="str">
            <v>USD</v>
          </cell>
        </row>
        <row r="1471">
          <cell r="B1471">
            <v>40609</v>
          </cell>
          <cell r="C1471">
            <v>40609</v>
          </cell>
          <cell r="E1471">
            <v>2.06</v>
          </cell>
          <cell r="F1471" t="str">
            <v>GEL</v>
          </cell>
          <cell r="G1471">
            <v>1.2</v>
          </cell>
          <cell r="H1471" t="str">
            <v>USD</v>
          </cell>
        </row>
        <row r="1472">
          <cell r="B1472">
            <v>40609</v>
          </cell>
          <cell r="C1472">
            <v>40609</v>
          </cell>
          <cell r="E1472">
            <v>0.34</v>
          </cell>
          <cell r="F1472" t="str">
            <v>GEL</v>
          </cell>
          <cell r="G1472">
            <v>0.2</v>
          </cell>
          <cell r="H1472" t="str">
            <v>USD</v>
          </cell>
        </row>
        <row r="1473">
          <cell r="B1473">
            <v>40609</v>
          </cell>
          <cell r="C1473">
            <v>40609</v>
          </cell>
          <cell r="E1473">
            <v>1</v>
          </cell>
          <cell r="F1473" t="str">
            <v>GEL</v>
          </cell>
          <cell r="G1473">
            <v>0.57999999999999996</v>
          </cell>
          <cell r="H1473" t="str">
            <v>USD</v>
          </cell>
        </row>
        <row r="1474">
          <cell r="B1474">
            <v>40609</v>
          </cell>
          <cell r="C1474">
            <v>40609</v>
          </cell>
          <cell r="E1474">
            <v>4.13</v>
          </cell>
          <cell r="F1474" t="str">
            <v>GEL</v>
          </cell>
          <cell r="G1474">
            <v>2.4</v>
          </cell>
          <cell r="H1474" t="str">
            <v>USD</v>
          </cell>
        </row>
        <row r="1475">
          <cell r="B1475">
            <v>40609</v>
          </cell>
          <cell r="C1475">
            <v>40609</v>
          </cell>
          <cell r="E1475">
            <v>0.21</v>
          </cell>
          <cell r="F1475" t="str">
            <v>GEL</v>
          </cell>
          <cell r="G1475">
            <v>0.12</v>
          </cell>
          <cell r="H1475" t="str">
            <v>USD</v>
          </cell>
        </row>
        <row r="1476">
          <cell r="B1476">
            <v>40609</v>
          </cell>
          <cell r="C1476">
            <v>40609</v>
          </cell>
          <cell r="E1476">
            <v>3.08</v>
          </cell>
          <cell r="F1476" t="str">
            <v>GEL</v>
          </cell>
          <cell r="G1476">
            <v>1.8</v>
          </cell>
          <cell r="H1476" t="str">
            <v>USD</v>
          </cell>
        </row>
        <row r="1477">
          <cell r="B1477">
            <v>40609</v>
          </cell>
          <cell r="C1477">
            <v>40609</v>
          </cell>
          <cell r="E1477">
            <v>0.52</v>
          </cell>
          <cell r="F1477" t="str">
            <v>GEL</v>
          </cell>
          <cell r="G1477">
            <v>0.3</v>
          </cell>
          <cell r="H1477" t="str">
            <v>USD</v>
          </cell>
        </row>
        <row r="1478">
          <cell r="B1478">
            <v>40609</v>
          </cell>
          <cell r="C1478">
            <v>40609</v>
          </cell>
          <cell r="E1478">
            <v>0.86</v>
          </cell>
          <cell r="F1478" t="str">
            <v>GEL</v>
          </cell>
          <cell r="G1478">
            <v>0.5</v>
          </cell>
          <cell r="H1478" t="str">
            <v>USD</v>
          </cell>
        </row>
        <row r="1479">
          <cell r="B1479">
            <v>40609</v>
          </cell>
          <cell r="C1479">
            <v>40609</v>
          </cell>
          <cell r="E1479">
            <v>0.52</v>
          </cell>
          <cell r="F1479" t="str">
            <v>GEL</v>
          </cell>
          <cell r="G1479">
            <v>0.3</v>
          </cell>
          <cell r="H1479" t="str">
            <v>USD</v>
          </cell>
        </row>
        <row r="1480">
          <cell r="B1480">
            <v>40609</v>
          </cell>
          <cell r="C1480">
            <v>40609</v>
          </cell>
          <cell r="E1480">
            <v>0.69000000000000006</v>
          </cell>
          <cell r="F1480" t="str">
            <v>GEL</v>
          </cell>
          <cell r="G1480">
            <v>0.4</v>
          </cell>
          <cell r="H1480" t="str">
            <v>USD</v>
          </cell>
        </row>
        <row r="1481">
          <cell r="B1481">
            <v>40609</v>
          </cell>
          <cell r="C1481">
            <v>40609</v>
          </cell>
          <cell r="E1481">
            <v>1</v>
          </cell>
          <cell r="F1481" t="str">
            <v>GEL</v>
          </cell>
          <cell r="G1481">
            <v>0.57999999999999996</v>
          </cell>
          <cell r="H1481" t="str">
            <v>USD</v>
          </cell>
        </row>
        <row r="1482">
          <cell r="B1482">
            <v>40609</v>
          </cell>
          <cell r="C1482">
            <v>40609</v>
          </cell>
          <cell r="E1482">
            <v>0.34</v>
          </cell>
          <cell r="F1482" t="str">
            <v>GEL</v>
          </cell>
          <cell r="G1482">
            <v>0.2</v>
          </cell>
          <cell r="H1482" t="str">
            <v>USD</v>
          </cell>
        </row>
        <row r="1483">
          <cell r="B1483">
            <v>40609</v>
          </cell>
          <cell r="C1483">
            <v>40609</v>
          </cell>
          <cell r="E1483">
            <v>0.21</v>
          </cell>
          <cell r="F1483" t="str">
            <v>GEL</v>
          </cell>
          <cell r="G1483">
            <v>0.12</v>
          </cell>
          <cell r="H1483" t="str">
            <v>USD</v>
          </cell>
        </row>
        <row r="1484">
          <cell r="B1484">
            <v>40609</v>
          </cell>
          <cell r="C1484">
            <v>40609</v>
          </cell>
          <cell r="E1484">
            <v>2.27</v>
          </cell>
          <cell r="F1484" t="str">
            <v>GEL</v>
          </cell>
          <cell r="G1484">
            <v>1.32</v>
          </cell>
          <cell r="H1484" t="str">
            <v>USD</v>
          </cell>
        </row>
        <row r="1485">
          <cell r="B1485">
            <v>40609</v>
          </cell>
          <cell r="C1485">
            <v>40609</v>
          </cell>
          <cell r="E1485">
            <v>3.44</v>
          </cell>
          <cell r="F1485" t="str">
            <v>GEL</v>
          </cell>
          <cell r="G1485">
            <v>2</v>
          </cell>
          <cell r="H1485" t="str">
            <v>USD</v>
          </cell>
        </row>
        <row r="1486">
          <cell r="B1486">
            <v>40609</v>
          </cell>
          <cell r="C1486">
            <v>40609</v>
          </cell>
          <cell r="E1486">
            <v>1</v>
          </cell>
          <cell r="F1486" t="str">
            <v>GEL</v>
          </cell>
          <cell r="G1486">
            <v>0.57999999999999996</v>
          </cell>
          <cell r="H1486" t="str">
            <v>USD</v>
          </cell>
        </row>
        <row r="1487">
          <cell r="B1487">
            <v>40609</v>
          </cell>
          <cell r="C1487">
            <v>40609</v>
          </cell>
          <cell r="E1487">
            <v>0.34</v>
          </cell>
          <cell r="F1487" t="str">
            <v>GEL</v>
          </cell>
          <cell r="G1487">
            <v>0.2</v>
          </cell>
          <cell r="H1487" t="str">
            <v>USD</v>
          </cell>
        </row>
        <row r="1488">
          <cell r="B1488">
            <v>40609</v>
          </cell>
          <cell r="C1488">
            <v>40609</v>
          </cell>
          <cell r="E1488">
            <v>2.41</v>
          </cell>
          <cell r="F1488" t="str">
            <v>GEL</v>
          </cell>
          <cell r="G1488">
            <v>1.4000000000000001</v>
          </cell>
          <cell r="H1488" t="str">
            <v>USD</v>
          </cell>
        </row>
        <row r="1489">
          <cell r="B1489">
            <v>40609</v>
          </cell>
          <cell r="C1489">
            <v>40609</v>
          </cell>
          <cell r="E1489">
            <v>2.75</v>
          </cell>
          <cell r="F1489" t="str">
            <v>GEL</v>
          </cell>
          <cell r="G1489">
            <v>1.6</v>
          </cell>
          <cell r="H1489" t="str">
            <v>USD</v>
          </cell>
        </row>
        <row r="1490">
          <cell r="B1490">
            <v>40609</v>
          </cell>
          <cell r="C1490">
            <v>40609</v>
          </cell>
          <cell r="E1490">
            <v>1.03</v>
          </cell>
          <cell r="F1490" t="str">
            <v>GEL</v>
          </cell>
          <cell r="G1490">
            <v>0.6</v>
          </cell>
          <cell r="H1490" t="str">
            <v>USD</v>
          </cell>
        </row>
        <row r="1491">
          <cell r="B1491">
            <v>40609</v>
          </cell>
          <cell r="C1491">
            <v>40609</v>
          </cell>
          <cell r="E1491">
            <v>0.34</v>
          </cell>
          <cell r="F1491" t="str">
            <v>GEL</v>
          </cell>
          <cell r="G1491">
            <v>0.2</v>
          </cell>
          <cell r="H1491" t="str">
            <v>USD</v>
          </cell>
        </row>
        <row r="1492">
          <cell r="B1492">
            <v>40609</v>
          </cell>
          <cell r="C1492">
            <v>40609</v>
          </cell>
          <cell r="E1492">
            <v>0.34</v>
          </cell>
          <cell r="F1492" t="str">
            <v>GEL</v>
          </cell>
          <cell r="G1492">
            <v>0.2</v>
          </cell>
          <cell r="H1492" t="str">
            <v>USD</v>
          </cell>
        </row>
        <row r="1493">
          <cell r="B1493">
            <v>40609</v>
          </cell>
          <cell r="C1493">
            <v>40609</v>
          </cell>
          <cell r="E1493">
            <v>0.21</v>
          </cell>
          <cell r="F1493" t="str">
            <v>GEL</v>
          </cell>
          <cell r="G1493">
            <v>0.12</v>
          </cell>
          <cell r="H1493" t="str">
            <v>USD</v>
          </cell>
        </row>
        <row r="1494">
          <cell r="B1494">
            <v>40609</v>
          </cell>
          <cell r="C1494">
            <v>40609</v>
          </cell>
          <cell r="E1494">
            <v>1.03</v>
          </cell>
          <cell r="F1494" t="str">
            <v>GEL</v>
          </cell>
          <cell r="G1494">
            <v>0.6</v>
          </cell>
          <cell r="H1494" t="str">
            <v>USD</v>
          </cell>
        </row>
        <row r="1495">
          <cell r="B1495">
            <v>40609</v>
          </cell>
          <cell r="C1495">
            <v>40609</v>
          </cell>
          <cell r="E1495">
            <v>1.72</v>
          </cell>
          <cell r="F1495" t="str">
            <v>GEL</v>
          </cell>
          <cell r="G1495">
            <v>1</v>
          </cell>
          <cell r="H1495" t="str">
            <v>USD</v>
          </cell>
        </row>
        <row r="1496">
          <cell r="B1496">
            <v>40609</v>
          </cell>
          <cell r="C1496">
            <v>40609</v>
          </cell>
          <cell r="E1496">
            <v>2.41</v>
          </cell>
          <cell r="F1496" t="str">
            <v>GEL</v>
          </cell>
          <cell r="G1496">
            <v>1.4000000000000001</v>
          </cell>
          <cell r="H1496" t="str">
            <v>USD</v>
          </cell>
        </row>
        <row r="1497">
          <cell r="B1497">
            <v>40609</v>
          </cell>
          <cell r="C1497">
            <v>40609</v>
          </cell>
          <cell r="E1497">
            <v>0.69000000000000006</v>
          </cell>
          <cell r="F1497" t="str">
            <v>GEL</v>
          </cell>
          <cell r="G1497">
            <v>0.4</v>
          </cell>
          <cell r="H1497" t="str">
            <v>USD</v>
          </cell>
        </row>
        <row r="1498">
          <cell r="B1498">
            <v>40609</v>
          </cell>
          <cell r="C1498">
            <v>40609</v>
          </cell>
          <cell r="E1498">
            <v>0.34</v>
          </cell>
          <cell r="F1498" t="str">
            <v>GEL</v>
          </cell>
          <cell r="G1498">
            <v>0.2</v>
          </cell>
          <cell r="H1498" t="str">
            <v>USD</v>
          </cell>
        </row>
        <row r="1499">
          <cell r="B1499">
            <v>40609</v>
          </cell>
          <cell r="C1499">
            <v>40609</v>
          </cell>
          <cell r="E1499">
            <v>1.03</v>
          </cell>
          <cell r="F1499" t="str">
            <v>GEL</v>
          </cell>
          <cell r="G1499">
            <v>0.6</v>
          </cell>
          <cell r="H1499" t="str">
            <v>USD</v>
          </cell>
        </row>
        <row r="1500">
          <cell r="B1500">
            <v>40609</v>
          </cell>
          <cell r="C1500">
            <v>40609</v>
          </cell>
          <cell r="E1500">
            <v>0.69000000000000006</v>
          </cell>
          <cell r="F1500" t="str">
            <v>GEL</v>
          </cell>
          <cell r="G1500">
            <v>0.4</v>
          </cell>
          <cell r="H1500" t="str">
            <v>USD</v>
          </cell>
        </row>
        <row r="1501">
          <cell r="B1501">
            <v>40609</v>
          </cell>
          <cell r="C1501">
            <v>40609</v>
          </cell>
          <cell r="E1501">
            <v>1</v>
          </cell>
          <cell r="F1501" t="str">
            <v>GEL</v>
          </cell>
          <cell r="G1501">
            <v>0.57999999999999996</v>
          </cell>
          <cell r="H1501" t="str">
            <v>USD</v>
          </cell>
        </row>
        <row r="1502">
          <cell r="B1502">
            <v>40609</v>
          </cell>
          <cell r="C1502">
            <v>40609</v>
          </cell>
          <cell r="E1502">
            <v>3.75</v>
          </cell>
          <cell r="F1502" t="str">
            <v>GEL</v>
          </cell>
          <cell r="G1502">
            <v>2.1800000000000002</v>
          </cell>
          <cell r="H1502" t="str">
            <v>USD</v>
          </cell>
        </row>
        <row r="1503">
          <cell r="B1503">
            <v>40609</v>
          </cell>
          <cell r="C1503">
            <v>40609</v>
          </cell>
          <cell r="E1503">
            <v>3.44</v>
          </cell>
          <cell r="F1503" t="str">
            <v>GEL</v>
          </cell>
          <cell r="G1503">
            <v>2</v>
          </cell>
          <cell r="H1503" t="str">
            <v>USD</v>
          </cell>
        </row>
        <row r="1504">
          <cell r="B1504">
            <v>40609</v>
          </cell>
          <cell r="C1504">
            <v>40609</v>
          </cell>
          <cell r="E1504">
            <v>0.34</v>
          </cell>
          <cell r="F1504" t="str">
            <v>GEL</v>
          </cell>
          <cell r="G1504">
            <v>0.2</v>
          </cell>
          <cell r="H1504" t="str">
            <v>USD</v>
          </cell>
        </row>
        <row r="1505">
          <cell r="B1505">
            <v>40609</v>
          </cell>
          <cell r="C1505">
            <v>40609</v>
          </cell>
          <cell r="E1505">
            <v>0.34</v>
          </cell>
          <cell r="F1505" t="str">
            <v>GEL</v>
          </cell>
          <cell r="G1505">
            <v>0.2</v>
          </cell>
          <cell r="H1505" t="str">
            <v>USD</v>
          </cell>
        </row>
        <row r="1506">
          <cell r="B1506">
            <v>40609</v>
          </cell>
          <cell r="C1506">
            <v>40609</v>
          </cell>
          <cell r="E1506">
            <v>3.75</v>
          </cell>
          <cell r="F1506" t="str">
            <v>GEL</v>
          </cell>
          <cell r="G1506">
            <v>2.1800000000000002</v>
          </cell>
          <cell r="H1506" t="str">
            <v>USD</v>
          </cell>
        </row>
        <row r="1507">
          <cell r="B1507">
            <v>40609</v>
          </cell>
          <cell r="C1507">
            <v>40609</v>
          </cell>
          <cell r="E1507">
            <v>1</v>
          </cell>
          <cell r="F1507" t="str">
            <v>GEL</v>
          </cell>
          <cell r="G1507">
            <v>0.57999999999999996</v>
          </cell>
          <cell r="H1507" t="str">
            <v>USD</v>
          </cell>
        </row>
        <row r="1508">
          <cell r="B1508">
            <v>40609</v>
          </cell>
          <cell r="C1508">
            <v>40609</v>
          </cell>
          <cell r="E1508">
            <v>1</v>
          </cell>
          <cell r="F1508" t="str">
            <v>GEL</v>
          </cell>
          <cell r="G1508">
            <v>0.57999999999999996</v>
          </cell>
          <cell r="H1508" t="str">
            <v>USD</v>
          </cell>
        </row>
        <row r="1509">
          <cell r="B1509">
            <v>40609</v>
          </cell>
          <cell r="C1509">
            <v>40609</v>
          </cell>
          <cell r="E1509">
            <v>1.03</v>
          </cell>
          <cell r="F1509" t="str">
            <v>GEL</v>
          </cell>
          <cell r="G1509">
            <v>0.6</v>
          </cell>
          <cell r="H1509" t="str">
            <v>USD</v>
          </cell>
        </row>
        <row r="1510">
          <cell r="B1510">
            <v>40609</v>
          </cell>
          <cell r="C1510">
            <v>40609</v>
          </cell>
          <cell r="E1510">
            <v>1.37</v>
          </cell>
          <cell r="F1510" t="str">
            <v>GEL</v>
          </cell>
          <cell r="G1510">
            <v>0.8</v>
          </cell>
          <cell r="H1510" t="str">
            <v>USD</v>
          </cell>
        </row>
        <row r="1511">
          <cell r="B1511">
            <v>40609</v>
          </cell>
          <cell r="C1511">
            <v>40609</v>
          </cell>
          <cell r="E1511">
            <v>0.69000000000000006</v>
          </cell>
          <cell r="F1511" t="str">
            <v>GEL</v>
          </cell>
          <cell r="G1511">
            <v>0.4</v>
          </cell>
          <cell r="H1511" t="str">
            <v>USD</v>
          </cell>
        </row>
        <row r="1512">
          <cell r="B1512">
            <v>40609</v>
          </cell>
          <cell r="C1512">
            <v>40609</v>
          </cell>
          <cell r="E1512">
            <v>2.75</v>
          </cell>
          <cell r="F1512" t="str">
            <v>GEL</v>
          </cell>
          <cell r="G1512">
            <v>1.6</v>
          </cell>
          <cell r="H1512" t="str">
            <v>USD</v>
          </cell>
        </row>
        <row r="1513">
          <cell r="B1513">
            <v>40609</v>
          </cell>
          <cell r="C1513">
            <v>40609</v>
          </cell>
          <cell r="E1513">
            <v>2.75</v>
          </cell>
          <cell r="F1513" t="str">
            <v>GEL</v>
          </cell>
          <cell r="G1513">
            <v>1.6</v>
          </cell>
          <cell r="H1513" t="str">
            <v>USD</v>
          </cell>
        </row>
        <row r="1514">
          <cell r="B1514">
            <v>40609</v>
          </cell>
          <cell r="C1514">
            <v>40609</v>
          </cell>
          <cell r="E1514">
            <v>0.34</v>
          </cell>
          <cell r="F1514" t="str">
            <v>GEL</v>
          </cell>
          <cell r="G1514">
            <v>0.2</v>
          </cell>
          <cell r="H1514" t="str">
            <v>USD</v>
          </cell>
        </row>
        <row r="1515">
          <cell r="B1515">
            <v>40609</v>
          </cell>
          <cell r="C1515">
            <v>40609</v>
          </cell>
          <cell r="E1515">
            <v>1.03</v>
          </cell>
          <cell r="F1515" t="str">
            <v>GEL</v>
          </cell>
          <cell r="G1515">
            <v>0.6</v>
          </cell>
          <cell r="H1515" t="str">
            <v>USD</v>
          </cell>
        </row>
        <row r="1516">
          <cell r="B1516">
            <v>40609</v>
          </cell>
          <cell r="C1516">
            <v>40609</v>
          </cell>
          <cell r="E1516">
            <v>0.34</v>
          </cell>
          <cell r="F1516" t="str">
            <v>GEL</v>
          </cell>
          <cell r="G1516">
            <v>0.2</v>
          </cell>
          <cell r="H1516" t="str">
            <v>USD</v>
          </cell>
        </row>
        <row r="1517">
          <cell r="B1517">
            <v>40609</v>
          </cell>
          <cell r="C1517">
            <v>40609</v>
          </cell>
          <cell r="E1517">
            <v>0.69000000000000006</v>
          </cell>
          <cell r="F1517" t="str">
            <v>GEL</v>
          </cell>
          <cell r="G1517">
            <v>0.4</v>
          </cell>
          <cell r="H1517" t="str">
            <v>USD</v>
          </cell>
        </row>
        <row r="1518">
          <cell r="B1518">
            <v>40609</v>
          </cell>
          <cell r="C1518">
            <v>40609</v>
          </cell>
          <cell r="E1518">
            <v>0.34</v>
          </cell>
          <cell r="F1518" t="str">
            <v>GEL</v>
          </cell>
          <cell r="G1518">
            <v>0.2</v>
          </cell>
          <cell r="H1518" t="str">
            <v>USD</v>
          </cell>
        </row>
        <row r="1519">
          <cell r="B1519">
            <v>40609</v>
          </cell>
          <cell r="C1519">
            <v>40609</v>
          </cell>
          <cell r="E1519">
            <v>3.44</v>
          </cell>
          <cell r="F1519" t="str">
            <v>GEL</v>
          </cell>
          <cell r="G1519">
            <v>2</v>
          </cell>
          <cell r="H1519" t="str">
            <v>USD</v>
          </cell>
        </row>
        <row r="1520">
          <cell r="B1520">
            <v>40609</v>
          </cell>
          <cell r="C1520">
            <v>40609</v>
          </cell>
          <cell r="E1520">
            <v>2.75</v>
          </cell>
          <cell r="F1520" t="str">
            <v>GEL</v>
          </cell>
          <cell r="G1520">
            <v>1.6</v>
          </cell>
          <cell r="H1520" t="str">
            <v>USD</v>
          </cell>
        </row>
        <row r="1521">
          <cell r="B1521">
            <v>40609</v>
          </cell>
          <cell r="C1521">
            <v>40609</v>
          </cell>
          <cell r="E1521">
            <v>1.72</v>
          </cell>
          <cell r="F1521" t="str">
            <v>GEL</v>
          </cell>
          <cell r="G1521">
            <v>1</v>
          </cell>
          <cell r="H1521" t="str">
            <v>USD</v>
          </cell>
        </row>
        <row r="1522">
          <cell r="B1522">
            <v>40609</v>
          </cell>
          <cell r="C1522">
            <v>40609</v>
          </cell>
          <cell r="E1522">
            <v>0.69000000000000006</v>
          </cell>
          <cell r="F1522" t="str">
            <v>GEL</v>
          </cell>
          <cell r="G1522">
            <v>0.4</v>
          </cell>
          <cell r="H1522" t="str">
            <v>USD</v>
          </cell>
        </row>
        <row r="1523">
          <cell r="B1523">
            <v>40609</v>
          </cell>
          <cell r="C1523">
            <v>40609</v>
          </cell>
          <cell r="E1523">
            <v>2.75</v>
          </cell>
          <cell r="F1523" t="str">
            <v>GEL</v>
          </cell>
          <cell r="G1523">
            <v>1.6</v>
          </cell>
          <cell r="H1523" t="str">
            <v>USD</v>
          </cell>
        </row>
        <row r="1524">
          <cell r="B1524">
            <v>40609</v>
          </cell>
          <cell r="C1524">
            <v>40609</v>
          </cell>
          <cell r="E1524">
            <v>1.72</v>
          </cell>
          <cell r="F1524" t="str">
            <v>GEL</v>
          </cell>
          <cell r="G1524">
            <v>1</v>
          </cell>
          <cell r="H1524" t="str">
            <v>USD</v>
          </cell>
        </row>
        <row r="1525">
          <cell r="B1525">
            <v>40609</v>
          </cell>
          <cell r="C1525">
            <v>40609</v>
          </cell>
          <cell r="E1525">
            <v>0.34</v>
          </cell>
          <cell r="F1525" t="str">
            <v>GEL</v>
          </cell>
          <cell r="G1525">
            <v>0.2</v>
          </cell>
          <cell r="H1525" t="str">
            <v>USD</v>
          </cell>
        </row>
        <row r="1526">
          <cell r="B1526">
            <v>40609</v>
          </cell>
          <cell r="C1526">
            <v>40609</v>
          </cell>
          <cell r="E1526">
            <v>0.21</v>
          </cell>
          <cell r="F1526" t="str">
            <v>GEL</v>
          </cell>
          <cell r="G1526">
            <v>0.12</v>
          </cell>
          <cell r="H1526" t="str">
            <v>USD</v>
          </cell>
        </row>
        <row r="1527">
          <cell r="B1527">
            <v>40609</v>
          </cell>
          <cell r="C1527">
            <v>40609</v>
          </cell>
          <cell r="E1527">
            <v>0.34</v>
          </cell>
          <cell r="F1527" t="str">
            <v>GEL</v>
          </cell>
          <cell r="G1527">
            <v>0.2</v>
          </cell>
          <cell r="H1527" t="str">
            <v>USD</v>
          </cell>
        </row>
        <row r="1528">
          <cell r="B1528">
            <v>40609</v>
          </cell>
          <cell r="C1528">
            <v>40609</v>
          </cell>
          <cell r="E1528">
            <v>0.34</v>
          </cell>
          <cell r="F1528" t="str">
            <v>GEL</v>
          </cell>
          <cell r="G1528">
            <v>0.2</v>
          </cell>
          <cell r="H1528" t="str">
            <v>USD</v>
          </cell>
        </row>
        <row r="1529">
          <cell r="B1529">
            <v>40609</v>
          </cell>
          <cell r="C1529">
            <v>40609</v>
          </cell>
          <cell r="E1529">
            <v>0.69000000000000006</v>
          </cell>
          <cell r="F1529" t="str">
            <v>GEL</v>
          </cell>
          <cell r="G1529">
            <v>0.4</v>
          </cell>
          <cell r="H1529" t="str">
            <v>USD</v>
          </cell>
        </row>
        <row r="1530">
          <cell r="B1530">
            <v>40609</v>
          </cell>
          <cell r="C1530">
            <v>40609</v>
          </cell>
          <cell r="E1530">
            <v>1.3800000000000001</v>
          </cell>
          <cell r="F1530" t="str">
            <v>GEL</v>
          </cell>
          <cell r="G1530">
            <v>0.8</v>
          </cell>
          <cell r="H1530" t="str">
            <v>USD</v>
          </cell>
        </row>
        <row r="1531">
          <cell r="B1531">
            <v>40609</v>
          </cell>
          <cell r="C1531">
            <v>40609</v>
          </cell>
          <cell r="E1531">
            <v>0.69000000000000006</v>
          </cell>
          <cell r="F1531" t="str">
            <v>GEL</v>
          </cell>
          <cell r="G1531">
            <v>0.4</v>
          </cell>
          <cell r="H1531" t="str">
            <v>USD</v>
          </cell>
        </row>
        <row r="1532">
          <cell r="B1532">
            <v>40609</v>
          </cell>
          <cell r="C1532">
            <v>40609</v>
          </cell>
          <cell r="E1532">
            <v>0.69000000000000006</v>
          </cell>
          <cell r="F1532" t="str">
            <v>GEL</v>
          </cell>
          <cell r="G1532">
            <v>0.4</v>
          </cell>
          <cell r="H1532" t="str">
            <v>USD</v>
          </cell>
        </row>
        <row r="1533">
          <cell r="B1533">
            <v>40609</v>
          </cell>
          <cell r="C1533">
            <v>40609</v>
          </cell>
          <cell r="E1533">
            <v>2.41</v>
          </cell>
          <cell r="F1533" t="str">
            <v>GEL</v>
          </cell>
          <cell r="G1533">
            <v>1.4000000000000001</v>
          </cell>
          <cell r="H1533" t="str">
            <v>USD</v>
          </cell>
        </row>
        <row r="1534">
          <cell r="B1534">
            <v>40609</v>
          </cell>
          <cell r="C1534">
            <v>40609</v>
          </cell>
          <cell r="E1534">
            <v>2.75</v>
          </cell>
          <cell r="F1534" t="str">
            <v>GEL</v>
          </cell>
          <cell r="G1534">
            <v>1.6</v>
          </cell>
          <cell r="H1534" t="str">
            <v>USD</v>
          </cell>
        </row>
        <row r="1535">
          <cell r="B1535">
            <v>40609</v>
          </cell>
          <cell r="C1535">
            <v>40609</v>
          </cell>
          <cell r="E1535">
            <v>2.4</v>
          </cell>
          <cell r="F1535" t="str">
            <v>GEL</v>
          </cell>
          <cell r="G1535">
            <v>1.4000000000000001</v>
          </cell>
          <cell r="H1535" t="str">
            <v>USD</v>
          </cell>
        </row>
        <row r="1536">
          <cell r="B1536">
            <v>40609</v>
          </cell>
          <cell r="C1536">
            <v>40609</v>
          </cell>
          <cell r="E1536">
            <v>1.72</v>
          </cell>
          <cell r="F1536" t="str">
            <v>GEL</v>
          </cell>
          <cell r="G1536">
            <v>1</v>
          </cell>
          <cell r="H1536" t="str">
            <v>USD</v>
          </cell>
        </row>
        <row r="1537">
          <cell r="B1537">
            <v>40609</v>
          </cell>
          <cell r="C1537">
            <v>40609</v>
          </cell>
          <cell r="E1537">
            <v>0.21</v>
          </cell>
          <cell r="F1537" t="str">
            <v>GEL</v>
          </cell>
          <cell r="G1537">
            <v>0.12</v>
          </cell>
          <cell r="H1537" t="str">
            <v>USD</v>
          </cell>
        </row>
        <row r="1538">
          <cell r="B1538">
            <v>40609</v>
          </cell>
          <cell r="C1538">
            <v>40609</v>
          </cell>
          <cell r="E1538">
            <v>0.34</v>
          </cell>
          <cell r="F1538" t="str">
            <v>GEL</v>
          </cell>
          <cell r="G1538">
            <v>0.2</v>
          </cell>
          <cell r="H1538" t="str">
            <v>USD</v>
          </cell>
        </row>
        <row r="1539">
          <cell r="B1539">
            <v>40609</v>
          </cell>
          <cell r="C1539">
            <v>40609</v>
          </cell>
          <cell r="E1539">
            <v>0.34</v>
          </cell>
          <cell r="F1539" t="str">
            <v>GEL</v>
          </cell>
          <cell r="G1539">
            <v>0.2</v>
          </cell>
          <cell r="H1539" t="str">
            <v>USD</v>
          </cell>
        </row>
        <row r="1540">
          <cell r="B1540">
            <v>40609</v>
          </cell>
          <cell r="C1540">
            <v>40609</v>
          </cell>
          <cell r="E1540">
            <v>0.34</v>
          </cell>
          <cell r="F1540" t="str">
            <v>GEL</v>
          </cell>
          <cell r="G1540">
            <v>0.2</v>
          </cell>
          <cell r="H1540" t="str">
            <v>USD</v>
          </cell>
        </row>
        <row r="1541">
          <cell r="B1541">
            <v>40609</v>
          </cell>
          <cell r="C1541">
            <v>40609</v>
          </cell>
          <cell r="E1541">
            <v>2.75</v>
          </cell>
          <cell r="F1541" t="str">
            <v>GEL</v>
          </cell>
          <cell r="G1541">
            <v>1.6</v>
          </cell>
          <cell r="H1541" t="str">
            <v>USD</v>
          </cell>
        </row>
        <row r="1542">
          <cell r="B1542">
            <v>40609</v>
          </cell>
          <cell r="C1542">
            <v>40609</v>
          </cell>
          <cell r="E1542">
            <v>0.34</v>
          </cell>
          <cell r="F1542" t="str">
            <v>GEL</v>
          </cell>
          <cell r="G1542">
            <v>0.2</v>
          </cell>
          <cell r="H1542" t="str">
            <v>USD</v>
          </cell>
        </row>
        <row r="1543">
          <cell r="B1543">
            <v>40609</v>
          </cell>
          <cell r="C1543">
            <v>40609</v>
          </cell>
          <cell r="E1543">
            <v>0.34</v>
          </cell>
          <cell r="F1543" t="str">
            <v>GEL</v>
          </cell>
          <cell r="G1543">
            <v>0.2</v>
          </cell>
          <cell r="H1543" t="str">
            <v>USD</v>
          </cell>
        </row>
        <row r="1544">
          <cell r="B1544">
            <v>40609</v>
          </cell>
          <cell r="C1544">
            <v>40609</v>
          </cell>
          <cell r="E1544">
            <v>0.34</v>
          </cell>
          <cell r="F1544" t="str">
            <v>GEL</v>
          </cell>
          <cell r="G1544">
            <v>0.2</v>
          </cell>
          <cell r="H1544" t="str">
            <v>USD</v>
          </cell>
        </row>
        <row r="1545">
          <cell r="B1545">
            <v>40609</v>
          </cell>
          <cell r="C1545">
            <v>40609</v>
          </cell>
          <cell r="E1545">
            <v>2.75</v>
          </cell>
          <cell r="F1545" t="str">
            <v>GEL</v>
          </cell>
          <cell r="G1545">
            <v>1.6</v>
          </cell>
          <cell r="H1545" t="str">
            <v>USD</v>
          </cell>
        </row>
        <row r="1546">
          <cell r="B1546">
            <v>40609</v>
          </cell>
          <cell r="C1546">
            <v>40609</v>
          </cell>
          <cell r="E1546">
            <v>0.34</v>
          </cell>
          <cell r="F1546" t="str">
            <v>GEL</v>
          </cell>
          <cell r="G1546">
            <v>0.2</v>
          </cell>
          <cell r="H1546" t="str">
            <v>USD</v>
          </cell>
        </row>
        <row r="1547">
          <cell r="B1547">
            <v>40609</v>
          </cell>
          <cell r="C1547">
            <v>40609</v>
          </cell>
          <cell r="E1547">
            <v>0.21</v>
          </cell>
          <cell r="F1547" t="str">
            <v>GEL</v>
          </cell>
          <cell r="G1547">
            <v>0.12</v>
          </cell>
          <cell r="H1547" t="str">
            <v>USD</v>
          </cell>
        </row>
        <row r="1548">
          <cell r="B1548">
            <v>40609</v>
          </cell>
          <cell r="C1548">
            <v>40609</v>
          </cell>
          <cell r="E1548">
            <v>0.69000000000000006</v>
          </cell>
          <cell r="F1548" t="str">
            <v>GEL</v>
          </cell>
          <cell r="G1548">
            <v>0.4</v>
          </cell>
          <cell r="H1548" t="str">
            <v>USD</v>
          </cell>
        </row>
        <row r="1549">
          <cell r="B1549">
            <v>40609</v>
          </cell>
          <cell r="C1549">
            <v>40609</v>
          </cell>
          <cell r="E1549">
            <v>0.34</v>
          </cell>
          <cell r="F1549" t="str">
            <v>GEL</v>
          </cell>
          <cell r="G1549">
            <v>0.2</v>
          </cell>
          <cell r="H1549" t="str">
            <v>USD</v>
          </cell>
        </row>
        <row r="1550">
          <cell r="B1550">
            <v>40609</v>
          </cell>
          <cell r="C1550">
            <v>40609</v>
          </cell>
          <cell r="E1550">
            <v>2.75</v>
          </cell>
          <cell r="F1550" t="str">
            <v>GEL</v>
          </cell>
          <cell r="G1550">
            <v>1.6</v>
          </cell>
          <cell r="H1550" t="str">
            <v>USD</v>
          </cell>
        </row>
        <row r="1551">
          <cell r="B1551">
            <v>40609</v>
          </cell>
          <cell r="C1551">
            <v>40609</v>
          </cell>
          <cell r="E1551">
            <v>2.75</v>
          </cell>
          <cell r="F1551" t="str">
            <v>GEL</v>
          </cell>
          <cell r="G1551">
            <v>1.6</v>
          </cell>
          <cell r="H1551" t="str">
            <v>USD</v>
          </cell>
        </row>
        <row r="1552">
          <cell r="B1552">
            <v>40609</v>
          </cell>
          <cell r="C1552">
            <v>40609</v>
          </cell>
          <cell r="E1552">
            <v>1.72</v>
          </cell>
          <cell r="F1552" t="str">
            <v>GEL</v>
          </cell>
          <cell r="G1552">
            <v>1</v>
          </cell>
          <cell r="H1552" t="str">
            <v>USD</v>
          </cell>
        </row>
        <row r="1553">
          <cell r="B1553">
            <v>40609</v>
          </cell>
          <cell r="C1553">
            <v>40609</v>
          </cell>
          <cell r="E1553">
            <v>2.75</v>
          </cell>
          <cell r="F1553" t="str">
            <v>GEL</v>
          </cell>
          <cell r="G1553">
            <v>1.6</v>
          </cell>
          <cell r="H1553" t="str">
            <v>USD</v>
          </cell>
        </row>
        <row r="1554">
          <cell r="B1554">
            <v>40609</v>
          </cell>
          <cell r="C1554">
            <v>40609</v>
          </cell>
          <cell r="E1554">
            <v>2.75</v>
          </cell>
          <cell r="F1554" t="str">
            <v>GEL</v>
          </cell>
          <cell r="G1554">
            <v>1.6</v>
          </cell>
          <cell r="H1554" t="str">
            <v>USD</v>
          </cell>
        </row>
        <row r="1555">
          <cell r="B1555">
            <v>40609</v>
          </cell>
          <cell r="C1555">
            <v>40609</v>
          </cell>
          <cell r="E1555">
            <v>53.65</v>
          </cell>
          <cell r="F1555" t="str">
            <v>GEL</v>
          </cell>
          <cell r="G1555">
            <v>31.2</v>
          </cell>
          <cell r="H1555" t="str">
            <v>USD</v>
          </cell>
        </row>
        <row r="1556">
          <cell r="B1556">
            <v>40609</v>
          </cell>
          <cell r="C1556">
            <v>40609</v>
          </cell>
          <cell r="E1556">
            <v>26.82</v>
          </cell>
          <cell r="F1556" t="str">
            <v>GEL</v>
          </cell>
          <cell r="G1556">
            <v>15.6</v>
          </cell>
          <cell r="H1556" t="str">
            <v>USD</v>
          </cell>
        </row>
        <row r="1557">
          <cell r="B1557">
            <v>40609</v>
          </cell>
          <cell r="C1557">
            <v>40609</v>
          </cell>
          <cell r="E1557">
            <v>13.41</v>
          </cell>
          <cell r="F1557" t="str">
            <v>GEL</v>
          </cell>
          <cell r="G1557">
            <v>7.8</v>
          </cell>
          <cell r="H1557" t="str">
            <v>USD</v>
          </cell>
        </row>
        <row r="1558">
          <cell r="B1558">
            <v>40609</v>
          </cell>
          <cell r="C1558">
            <v>40609</v>
          </cell>
          <cell r="E1558">
            <v>6.71</v>
          </cell>
          <cell r="F1558" t="str">
            <v>GEL</v>
          </cell>
          <cell r="G1558">
            <v>3.9</v>
          </cell>
          <cell r="H1558" t="str">
            <v>USD</v>
          </cell>
        </row>
        <row r="1559">
          <cell r="B1559">
            <v>40609</v>
          </cell>
          <cell r="C1559">
            <v>40609</v>
          </cell>
          <cell r="E1559">
            <v>53.65</v>
          </cell>
          <cell r="F1559" t="str">
            <v>GEL</v>
          </cell>
          <cell r="G1559">
            <v>31.2</v>
          </cell>
          <cell r="H1559" t="str">
            <v>USD</v>
          </cell>
        </row>
        <row r="1560">
          <cell r="B1560">
            <v>40609</v>
          </cell>
          <cell r="C1560">
            <v>40609</v>
          </cell>
          <cell r="E1560">
            <v>53.65</v>
          </cell>
          <cell r="F1560" t="str">
            <v>GEL</v>
          </cell>
          <cell r="G1560">
            <v>31.2</v>
          </cell>
          <cell r="H1560" t="str">
            <v>USD</v>
          </cell>
        </row>
        <row r="1561">
          <cell r="B1561">
            <v>40609</v>
          </cell>
          <cell r="C1561">
            <v>40609</v>
          </cell>
          <cell r="E1561">
            <v>6.71</v>
          </cell>
          <cell r="F1561" t="str">
            <v>GEL</v>
          </cell>
          <cell r="G1561">
            <v>3.9</v>
          </cell>
          <cell r="H1561" t="str">
            <v>USD</v>
          </cell>
        </row>
        <row r="1562">
          <cell r="B1562">
            <v>40609</v>
          </cell>
          <cell r="C1562">
            <v>40609</v>
          </cell>
          <cell r="E1562">
            <v>26.830000000000002</v>
          </cell>
          <cell r="F1562" t="str">
            <v>GEL</v>
          </cell>
          <cell r="G1562">
            <v>15.6</v>
          </cell>
          <cell r="H1562" t="str">
            <v>USD</v>
          </cell>
        </row>
        <row r="1563">
          <cell r="B1563">
            <v>40609</v>
          </cell>
          <cell r="C1563">
            <v>40609</v>
          </cell>
          <cell r="E1563">
            <v>6.71</v>
          </cell>
          <cell r="F1563" t="str">
            <v>GEL</v>
          </cell>
          <cell r="G1563">
            <v>3.9</v>
          </cell>
          <cell r="H1563" t="str">
            <v>USD</v>
          </cell>
        </row>
        <row r="1564">
          <cell r="B1564">
            <v>40609</v>
          </cell>
          <cell r="C1564">
            <v>40609</v>
          </cell>
          <cell r="E1564">
            <v>6.71</v>
          </cell>
          <cell r="F1564" t="str">
            <v>GEL</v>
          </cell>
          <cell r="G1564">
            <v>3.9</v>
          </cell>
          <cell r="H1564" t="str">
            <v>USD</v>
          </cell>
        </row>
        <row r="1565">
          <cell r="B1565">
            <v>40609</v>
          </cell>
          <cell r="C1565">
            <v>40609</v>
          </cell>
          <cell r="E1565">
            <v>20.12</v>
          </cell>
          <cell r="F1565" t="str">
            <v>GEL</v>
          </cell>
          <cell r="G1565">
            <v>11.700000000000001</v>
          </cell>
          <cell r="H1565" t="str">
            <v>USD</v>
          </cell>
        </row>
        <row r="1566">
          <cell r="B1566">
            <v>40609</v>
          </cell>
          <cell r="C1566">
            <v>40609</v>
          </cell>
          <cell r="E1566">
            <v>6.71</v>
          </cell>
          <cell r="F1566" t="str">
            <v>GEL</v>
          </cell>
          <cell r="G1566">
            <v>3.9</v>
          </cell>
          <cell r="H1566" t="str">
            <v>USD</v>
          </cell>
        </row>
        <row r="1567">
          <cell r="B1567">
            <v>40609</v>
          </cell>
          <cell r="C1567">
            <v>40609</v>
          </cell>
          <cell r="E1567">
            <v>33.53</v>
          </cell>
          <cell r="F1567" t="str">
            <v>GEL</v>
          </cell>
          <cell r="G1567">
            <v>19.5</v>
          </cell>
          <cell r="H1567" t="str">
            <v>USD</v>
          </cell>
        </row>
        <row r="1568">
          <cell r="B1568">
            <v>40609</v>
          </cell>
          <cell r="C1568">
            <v>40609</v>
          </cell>
          <cell r="E1568">
            <v>6.71</v>
          </cell>
          <cell r="F1568" t="str">
            <v>GEL</v>
          </cell>
          <cell r="G1568">
            <v>3.9</v>
          </cell>
          <cell r="H1568" t="str">
            <v>USD</v>
          </cell>
        </row>
        <row r="1569">
          <cell r="B1569">
            <v>40609</v>
          </cell>
          <cell r="C1569">
            <v>40609</v>
          </cell>
          <cell r="E1569">
            <v>6.71</v>
          </cell>
          <cell r="F1569" t="str">
            <v>GEL</v>
          </cell>
          <cell r="G1569">
            <v>3.9</v>
          </cell>
          <cell r="H1569" t="str">
            <v>USD</v>
          </cell>
        </row>
        <row r="1570">
          <cell r="B1570">
            <v>40609</v>
          </cell>
          <cell r="C1570">
            <v>40609</v>
          </cell>
          <cell r="E1570">
            <v>6.71</v>
          </cell>
          <cell r="F1570" t="str">
            <v>GEL</v>
          </cell>
          <cell r="G1570">
            <v>3.9</v>
          </cell>
          <cell r="H1570" t="str">
            <v>USD</v>
          </cell>
        </row>
        <row r="1571">
          <cell r="B1571">
            <v>40609</v>
          </cell>
          <cell r="C1571">
            <v>40609</v>
          </cell>
          <cell r="E1571">
            <v>6.71</v>
          </cell>
          <cell r="F1571" t="str">
            <v>GEL</v>
          </cell>
          <cell r="G1571">
            <v>3.9</v>
          </cell>
          <cell r="H1571" t="str">
            <v>USD</v>
          </cell>
        </row>
        <row r="1572">
          <cell r="B1572">
            <v>40609</v>
          </cell>
          <cell r="C1572">
            <v>40609</v>
          </cell>
          <cell r="E1572">
            <v>10.06</v>
          </cell>
          <cell r="F1572" t="str">
            <v>GEL</v>
          </cell>
          <cell r="G1572">
            <v>5.8500000000000005</v>
          </cell>
          <cell r="H1572" t="str">
            <v>USD</v>
          </cell>
        </row>
        <row r="1573">
          <cell r="B1573">
            <v>40609</v>
          </cell>
          <cell r="C1573">
            <v>40609</v>
          </cell>
          <cell r="E1573">
            <v>10.06</v>
          </cell>
          <cell r="F1573" t="str">
            <v>GEL</v>
          </cell>
          <cell r="G1573">
            <v>5.8500000000000005</v>
          </cell>
          <cell r="H1573" t="str">
            <v>USD</v>
          </cell>
        </row>
        <row r="1574">
          <cell r="B1574">
            <v>40609</v>
          </cell>
          <cell r="C1574">
            <v>40609</v>
          </cell>
          <cell r="E1574">
            <v>2.75</v>
          </cell>
          <cell r="F1574" t="str">
            <v>GEL</v>
          </cell>
          <cell r="G1574">
            <v>1.6</v>
          </cell>
          <cell r="H1574" t="str">
            <v>USD</v>
          </cell>
        </row>
        <row r="1575">
          <cell r="B1575">
            <v>40609</v>
          </cell>
          <cell r="C1575">
            <v>40609</v>
          </cell>
          <cell r="E1575">
            <v>6.71</v>
          </cell>
          <cell r="F1575" t="str">
            <v>GEL</v>
          </cell>
          <cell r="G1575">
            <v>3.9</v>
          </cell>
          <cell r="H1575" t="str">
            <v>USD</v>
          </cell>
        </row>
        <row r="1576">
          <cell r="B1576">
            <v>40609</v>
          </cell>
          <cell r="C1576">
            <v>40609</v>
          </cell>
          <cell r="E1576">
            <v>6.71</v>
          </cell>
          <cell r="F1576" t="str">
            <v>GEL</v>
          </cell>
          <cell r="G1576">
            <v>3.9</v>
          </cell>
          <cell r="H1576" t="str">
            <v>USD</v>
          </cell>
        </row>
        <row r="1577">
          <cell r="B1577">
            <v>40609</v>
          </cell>
          <cell r="C1577">
            <v>40609</v>
          </cell>
          <cell r="E1577">
            <v>6.71</v>
          </cell>
          <cell r="F1577" t="str">
            <v>GEL</v>
          </cell>
          <cell r="G1577">
            <v>3.9</v>
          </cell>
          <cell r="H1577" t="str">
            <v>USD</v>
          </cell>
        </row>
        <row r="1578">
          <cell r="B1578">
            <v>40609</v>
          </cell>
          <cell r="C1578">
            <v>40609</v>
          </cell>
          <cell r="E1578">
            <v>20.13</v>
          </cell>
          <cell r="F1578" t="str">
            <v>GEL</v>
          </cell>
          <cell r="G1578">
            <v>11.700000000000001</v>
          </cell>
          <cell r="H1578" t="str">
            <v>USD</v>
          </cell>
        </row>
        <row r="1579">
          <cell r="B1579">
            <v>40609</v>
          </cell>
          <cell r="C1579">
            <v>40609</v>
          </cell>
          <cell r="E1579">
            <v>33.53</v>
          </cell>
          <cell r="F1579" t="str">
            <v>GEL</v>
          </cell>
          <cell r="G1579">
            <v>19.5</v>
          </cell>
          <cell r="H1579" t="str">
            <v>USD</v>
          </cell>
        </row>
        <row r="1580">
          <cell r="B1580">
            <v>40609</v>
          </cell>
          <cell r="C1580">
            <v>40609</v>
          </cell>
          <cell r="E1580">
            <v>13.42</v>
          </cell>
          <cell r="F1580" t="str">
            <v>GEL</v>
          </cell>
          <cell r="G1580">
            <v>7.8</v>
          </cell>
          <cell r="H1580" t="str">
            <v>USD</v>
          </cell>
        </row>
        <row r="1581">
          <cell r="B1581">
            <v>40609</v>
          </cell>
          <cell r="C1581">
            <v>40609</v>
          </cell>
          <cell r="E1581">
            <v>6.71</v>
          </cell>
          <cell r="F1581" t="str">
            <v>GEL</v>
          </cell>
          <cell r="G1581">
            <v>3.9</v>
          </cell>
          <cell r="H1581" t="str">
            <v>USD</v>
          </cell>
        </row>
        <row r="1582">
          <cell r="B1582">
            <v>40609</v>
          </cell>
          <cell r="C1582">
            <v>40609</v>
          </cell>
          <cell r="E1582">
            <v>3.35</v>
          </cell>
          <cell r="F1582" t="str">
            <v>GEL</v>
          </cell>
          <cell r="G1582">
            <v>1.95</v>
          </cell>
          <cell r="H1582" t="str">
            <v>USD</v>
          </cell>
        </row>
        <row r="1583">
          <cell r="B1583">
            <v>40609</v>
          </cell>
          <cell r="C1583">
            <v>40609</v>
          </cell>
          <cell r="E1583">
            <v>13.41</v>
          </cell>
          <cell r="F1583" t="str">
            <v>GEL</v>
          </cell>
          <cell r="G1583">
            <v>7.8</v>
          </cell>
          <cell r="H1583" t="str">
            <v>USD</v>
          </cell>
        </row>
        <row r="1584">
          <cell r="B1584">
            <v>40609</v>
          </cell>
          <cell r="C1584">
            <v>40609</v>
          </cell>
          <cell r="E1584">
            <v>13.41</v>
          </cell>
          <cell r="F1584" t="str">
            <v>GEL</v>
          </cell>
          <cell r="G1584">
            <v>7.8</v>
          </cell>
          <cell r="H1584" t="str">
            <v>USD</v>
          </cell>
        </row>
        <row r="1585">
          <cell r="B1585">
            <v>40609</v>
          </cell>
          <cell r="C1585">
            <v>40609</v>
          </cell>
          <cell r="E1585">
            <v>33.53</v>
          </cell>
          <cell r="F1585" t="str">
            <v>GEL</v>
          </cell>
          <cell r="G1585">
            <v>19.5</v>
          </cell>
          <cell r="H1585" t="str">
            <v>USD</v>
          </cell>
        </row>
        <row r="1586">
          <cell r="B1586">
            <v>40609</v>
          </cell>
          <cell r="C1586">
            <v>40609</v>
          </cell>
          <cell r="E1586">
            <v>3.35</v>
          </cell>
          <cell r="F1586" t="str">
            <v>GEL</v>
          </cell>
          <cell r="G1586">
            <v>1.95</v>
          </cell>
          <cell r="H1586" t="str">
            <v>USD</v>
          </cell>
        </row>
        <row r="1587">
          <cell r="B1587">
            <v>40609</v>
          </cell>
          <cell r="C1587">
            <v>40609</v>
          </cell>
          <cell r="E1587">
            <v>6.71</v>
          </cell>
          <cell r="F1587" t="str">
            <v>GEL</v>
          </cell>
          <cell r="G1587">
            <v>3.9</v>
          </cell>
          <cell r="H1587" t="str">
            <v>USD</v>
          </cell>
        </row>
        <row r="1588">
          <cell r="B1588">
            <v>40609</v>
          </cell>
          <cell r="C1588">
            <v>40609</v>
          </cell>
          <cell r="E1588">
            <v>46.94</v>
          </cell>
          <cell r="F1588" t="str">
            <v>GEL</v>
          </cell>
          <cell r="G1588">
            <v>27.3</v>
          </cell>
          <cell r="H1588" t="str">
            <v>USD</v>
          </cell>
        </row>
        <row r="1589">
          <cell r="B1589">
            <v>40609</v>
          </cell>
          <cell r="C1589">
            <v>40609</v>
          </cell>
          <cell r="E1589">
            <v>23.48</v>
          </cell>
          <cell r="F1589" t="str">
            <v>GEL</v>
          </cell>
          <cell r="G1589">
            <v>13.65</v>
          </cell>
          <cell r="H1589" t="str">
            <v>USD</v>
          </cell>
        </row>
        <row r="1590">
          <cell r="B1590">
            <v>40609</v>
          </cell>
          <cell r="C1590">
            <v>40609</v>
          </cell>
          <cell r="E1590">
            <v>23.47</v>
          </cell>
          <cell r="F1590" t="str">
            <v>GEL</v>
          </cell>
          <cell r="G1590">
            <v>13.65</v>
          </cell>
          <cell r="H1590" t="str">
            <v>USD</v>
          </cell>
        </row>
        <row r="1591">
          <cell r="B1591">
            <v>40609</v>
          </cell>
          <cell r="C1591">
            <v>40609</v>
          </cell>
          <cell r="E1591">
            <v>6.71</v>
          </cell>
          <cell r="F1591" t="str">
            <v>GEL</v>
          </cell>
          <cell r="G1591">
            <v>3.9</v>
          </cell>
          <cell r="H1591" t="str">
            <v>USD</v>
          </cell>
        </row>
        <row r="1592">
          <cell r="B1592">
            <v>40609</v>
          </cell>
          <cell r="C1592">
            <v>40609</v>
          </cell>
          <cell r="E1592">
            <v>20.12</v>
          </cell>
          <cell r="F1592" t="str">
            <v>GEL</v>
          </cell>
          <cell r="G1592">
            <v>11.700000000000001</v>
          </cell>
          <cell r="H1592" t="str">
            <v>USD</v>
          </cell>
        </row>
        <row r="1593">
          <cell r="B1593">
            <v>40609</v>
          </cell>
          <cell r="C1593">
            <v>40609</v>
          </cell>
          <cell r="E1593">
            <v>6.71</v>
          </cell>
          <cell r="F1593" t="str">
            <v>GEL</v>
          </cell>
          <cell r="G1593">
            <v>3.9</v>
          </cell>
          <cell r="H1593" t="str">
            <v>USD</v>
          </cell>
        </row>
        <row r="1594">
          <cell r="B1594">
            <v>40609</v>
          </cell>
          <cell r="C1594">
            <v>40609</v>
          </cell>
          <cell r="E1594">
            <v>3.35</v>
          </cell>
          <cell r="F1594" t="str">
            <v>GEL</v>
          </cell>
          <cell r="G1594">
            <v>1.95</v>
          </cell>
          <cell r="H1594" t="str">
            <v>USD</v>
          </cell>
        </row>
        <row r="1595">
          <cell r="B1595">
            <v>40609</v>
          </cell>
          <cell r="C1595">
            <v>40609</v>
          </cell>
          <cell r="E1595">
            <v>6.71</v>
          </cell>
          <cell r="F1595" t="str">
            <v>GEL</v>
          </cell>
          <cell r="G1595">
            <v>3.9</v>
          </cell>
          <cell r="H1595" t="str">
            <v>USD</v>
          </cell>
        </row>
        <row r="1596">
          <cell r="B1596">
            <v>40609</v>
          </cell>
          <cell r="C1596">
            <v>40609</v>
          </cell>
          <cell r="E1596">
            <v>26.84</v>
          </cell>
          <cell r="F1596" t="str">
            <v>GEL</v>
          </cell>
          <cell r="G1596">
            <v>15.6</v>
          </cell>
          <cell r="H1596" t="str">
            <v>USD</v>
          </cell>
        </row>
        <row r="1597">
          <cell r="B1597">
            <v>40609</v>
          </cell>
          <cell r="C1597">
            <v>40609</v>
          </cell>
          <cell r="E1597">
            <v>6.71</v>
          </cell>
          <cell r="F1597" t="str">
            <v>GEL</v>
          </cell>
          <cell r="G1597">
            <v>3.9</v>
          </cell>
          <cell r="H1597" t="str">
            <v>USD</v>
          </cell>
        </row>
        <row r="1598">
          <cell r="B1598">
            <v>40609</v>
          </cell>
          <cell r="C1598">
            <v>40609</v>
          </cell>
          <cell r="E1598">
            <v>53.65</v>
          </cell>
          <cell r="F1598" t="str">
            <v>GEL</v>
          </cell>
          <cell r="G1598">
            <v>31.2</v>
          </cell>
          <cell r="H1598" t="str">
            <v>USD</v>
          </cell>
        </row>
        <row r="1599">
          <cell r="B1599">
            <v>40609</v>
          </cell>
          <cell r="C1599">
            <v>40609</v>
          </cell>
          <cell r="E1599">
            <v>53.65</v>
          </cell>
          <cell r="F1599" t="str">
            <v>GEL</v>
          </cell>
          <cell r="G1599">
            <v>31.2</v>
          </cell>
          <cell r="H1599" t="str">
            <v>USD</v>
          </cell>
        </row>
        <row r="1600">
          <cell r="B1600">
            <v>40609</v>
          </cell>
          <cell r="C1600">
            <v>40609</v>
          </cell>
          <cell r="E1600">
            <v>13.41</v>
          </cell>
          <cell r="F1600" t="str">
            <v>GEL</v>
          </cell>
          <cell r="G1600">
            <v>7.8</v>
          </cell>
          <cell r="H1600" t="str">
            <v>USD</v>
          </cell>
        </row>
        <row r="1601">
          <cell r="B1601">
            <v>40609</v>
          </cell>
          <cell r="C1601">
            <v>40609</v>
          </cell>
          <cell r="E1601">
            <v>3.35</v>
          </cell>
          <cell r="F1601" t="str">
            <v>GEL</v>
          </cell>
          <cell r="G1601">
            <v>1.95</v>
          </cell>
          <cell r="H1601" t="str">
            <v>USD</v>
          </cell>
        </row>
        <row r="1602">
          <cell r="B1602">
            <v>40609</v>
          </cell>
          <cell r="C1602">
            <v>40609</v>
          </cell>
          <cell r="E1602">
            <v>20.12</v>
          </cell>
          <cell r="F1602" t="str">
            <v>GEL</v>
          </cell>
          <cell r="G1602">
            <v>11.700000000000001</v>
          </cell>
          <cell r="H1602" t="str">
            <v>USD</v>
          </cell>
        </row>
        <row r="1603">
          <cell r="B1603">
            <v>40609</v>
          </cell>
          <cell r="C1603">
            <v>40609</v>
          </cell>
          <cell r="E1603">
            <v>3.35</v>
          </cell>
          <cell r="F1603" t="str">
            <v>GEL</v>
          </cell>
          <cell r="G1603">
            <v>1.95</v>
          </cell>
          <cell r="H1603" t="str">
            <v>USD</v>
          </cell>
        </row>
        <row r="1604">
          <cell r="B1604">
            <v>40609</v>
          </cell>
          <cell r="C1604">
            <v>40609</v>
          </cell>
          <cell r="E1604">
            <v>77.12</v>
          </cell>
          <cell r="F1604" t="str">
            <v>GEL</v>
          </cell>
          <cell r="G1604">
            <v>44.85</v>
          </cell>
          <cell r="H1604" t="str">
            <v>USD</v>
          </cell>
        </row>
        <row r="1605">
          <cell r="B1605">
            <v>40609</v>
          </cell>
          <cell r="C1605">
            <v>40609</v>
          </cell>
          <cell r="E1605">
            <v>13.41</v>
          </cell>
          <cell r="F1605" t="str">
            <v>GEL</v>
          </cell>
          <cell r="G1605">
            <v>7.8</v>
          </cell>
          <cell r="H1605" t="str">
            <v>USD</v>
          </cell>
        </row>
        <row r="1606">
          <cell r="B1606">
            <v>40609</v>
          </cell>
          <cell r="C1606">
            <v>40609</v>
          </cell>
          <cell r="E1606">
            <v>16.77</v>
          </cell>
          <cell r="F1606" t="str">
            <v>GEL</v>
          </cell>
          <cell r="G1606">
            <v>9.75</v>
          </cell>
          <cell r="H1606" t="str">
            <v>USD</v>
          </cell>
        </row>
        <row r="1607">
          <cell r="B1607">
            <v>40609</v>
          </cell>
          <cell r="C1607">
            <v>40609</v>
          </cell>
          <cell r="E1607">
            <v>10.06</v>
          </cell>
          <cell r="F1607" t="str">
            <v>GEL</v>
          </cell>
          <cell r="G1607">
            <v>5.8500000000000005</v>
          </cell>
          <cell r="H1607" t="str">
            <v>USD</v>
          </cell>
        </row>
        <row r="1608">
          <cell r="B1608">
            <v>40609</v>
          </cell>
          <cell r="C1608">
            <v>40609</v>
          </cell>
          <cell r="E1608">
            <v>6.71</v>
          </cell>
          <cell r="F1608" t="str">
            <v>GEL</v>
          </cell>
          <cell r="G1608">
            <v>3.9</v>
          </cell>
          <cell r="H1608" t="str">
            <v>USD</v>
          </cell>
        </row>
        <row r="1609">
          <cell r="B1609">
            <v>40609</v>
          </cell>
          <cell r="C1609">
            <v>40609</v>
          </cell>
          <cell r="E1609">
            <v>46.94</v>
          </cell>
          <cell r="F1609" t="str">
            <v>GEL</v>
          </cell>
          <cell r="G1609">
            <v>27.3</v>
          </cell>
          <cell r="H1609" t="str">
            <v>USD</v>
          </cell>
        </row>
        <row r="1610">
          <cell r="B1610">
            <v>40609</v>
          </cell>
          <cell r="C1610">
            <v>40609</v>
          </cell>
          <cell r="E1610">
            <v>6.71</v>
          </cell>
          <cell r="F1610" t="str">
            <v>GEL</v>
          </cell>
          <cell r="G1610">
            <v>3.9</v>
          </cell>
          <cell r="H1610" t="str">
            <v>USD</v>
          </cell>
        </row>
        <row r="1611">
          <cell r="B1611">
            <v>40609</v>
          </cell>
          <cell r="C1611">
            <v>40609</v>
          </cell>
          <cell r="E1611">
            <v>53.660000000000004</v>
          </cell>
          <cell r="F1611" t="str">
            <v>GEL</v>
          </cell>
          <cell r="G1611">
            <v>31.2</v>
          </cell>
          <cell r="H1611" t="str">
            <v>USD</v>
          </cell>
        </row>
        <row r="1612">
          <cell r="B1612">
            <v>40609</v>
          </cell>
          <cell r="C1612">
            <v>40609</v>
          </cell>
          <cell r="E1612">
            <v>33.53</v>
          </cell>
          <cell r="F1612" t="str">
            <v>GEL</v>
          </cell>
          <cell r="G1612">
            <v>19.5</v>
          </cell>
          <cell r="H1612" t="str">
            <v>USD</v>
          </cell>
        </row>
        <row r="1613">
          <cell r="B1613">
            <v>40609</v>
          </cell>
          <cell r="C1613">
            <v>40609</v>
          </cell>
          <cell r="E1613">
            <v>26.830000000000002</v>
          </cell>
          <cell r="F1613" t="str">
            <v>GEL</v>
          </cell>
          <cell r="G1613">
            <v>15.6</v>
          </cell>
          <cell r="H1613" t="str">
            <v>USD</v>
          </cell>
        </row>
        <row r="1614">
          <cell r="B1614">
            <v>40609</v>
          </cell>
          <cell r="C1614">
            <v>40609</v>
          </cell>
          <cell r="E1614">
            <v>3.35</v>
          </cell>
          <cell r="F1614" t="str">
            <v>GEL</v>
          </cell>
          <cell r="G1614">
            <v>1.95</v>
          </cell>
          <cell r="H1614" t="str">
            <v>USD</v>
          </cell>
        </row>
        <row r="1615">
          <cell r="B1615">
            <v>40609</v>
          </cell>
          <cell r="C1615">
            <v>40609</v>
          </cell>
          <cell r="E1615">
            <v>6.71</v>
          </cell>
          <cell r="F1615" t="str">
            <v>GEL</v>
          </cell>
          <cell r="G1615">
            <v>3.9</v>
          </cell>
          <cell r="H1615" t="str">
            <v>USD</v>
          </cell>
        </row>
        <row r="1616">
          <cell r="B1616">
            <v>40609</v>
          </cell>
          <cell r="C1616">
            <v>40609</v>
          </cell>
          <cell r="E1616">
            <v>26.82</v>
          </cell>
          <cell r="F1616" t="str">
            <v>GEL</v>
          </cell>
          <cell r="G1616">
            <v>15.6</v>
          </cell>
          <cell r="H1616" t="str">
            <v>USD</v>
          </cell>
        </row>
        <row r="1617">
          <cell r="B1617">
            <v>40609</v>
          </cell>
          <cell r="C1617">
            <v>40609</v>
          </cell>
          <cell r="E1617">
            <v>6.71</v>
          </cell>
          <cell r="F1617" t="str">
            <v>GEL</v>
          </cell>
          <cell r="G1617">
            <v>3.9</v>
          </cell>
          <cell r="H1617" t="str">
            <v>USD</v>
          </cell>
        </row>
        <row r="1618">
          <cell r="B1618">
            <v>40609</v>
          </cell>
          <cell r="C1618">
            <v>40609</v>
          </cell>
          <cell r="E1618">
            <v>13.41</v>
          </cell>
          <cell r="F1618" t="str">
            <v>GEL</v>
          </cell>
          <cell r="G1618">
            <v>7.8</v>
          </cell>
          <cell r="H1618" t="str">
            <v>USD</v>
          </cell>
        </row>
        <row r="1619">
          <cell r="B1619">
            <v>40609</v>
          </cell>
          <cell r="C1619">
            <v>40609</v>
          </cell>
          <cell r="E1619">
            <v>13.42</v>
          </cell>
          <cell r="F1619" t="str">
            <v>GEL</v>
          </cell>
          <cell r="G1619">
            <v>7.8</v>
          </cell>
          <cell r="H1619" t="str">
            <v>USD</v>
          </cell>
        </row>
        <row r="1620">
          <cell r="B1620">
            <v>40609</v>
          </cell>
          <cell r="C1620">
            <v>40609</v>
          </cell>
          <cell r="E1620">
            <v>6.71</v>
          </cell>
          <cell r="F1620" t="str">
            <v>GEL</v>
          </cell>
          <cell r="G1620">
            <v>3.9</v>
          </cell>
          <cell r="H1620" t="str">
            <v>USD</v>
          </cell>
        </row>
        <row r="1621">
          <cell r="B1621">
            <v>40609</v>
          </cell>
          <cell r="C1621">
            <v>40609</v>
          </cell>
          <cell r="E1621">
            <v>6.71</v>
          </cell>
          <cell r="F1621" t="str">
            <v>GEL</v>
          </cell>
          <cell r="G1621">
            <v>3.9</v>
          </cell>
          <cell r="H1621" t="str">
            <v>USD</v>
          </cell>
        </row>
        <row r="1622">
          <cell r="B1622">
            <v>40609</v>
          </cell>
          <cell r="C1622">
            <v>40609</v>
          </cell>
          <cell r="E1622">
            <v>10.06</v>
          </cell>
          <cell r="F1622" t="str">
            <v>GEL</v>
          </cell>
          <cell r="G1622">
            <v>5.8500000000000005</v>
          </cell>
          <cell r="H1622" t="str">
            <v>USD</v>
          </cell>
        </row>
        <row r="1623">
          <cell r="B1623">
            <v>40609</v>
          </cell>
          <cell r="C1623">
            <v>40609</v>
          </cell>
          <cell r="E1623">
            <v>3.35</v>
          </cell>
          <cell r="F1623" t="str">
            <v>GEL</v>
          </cell>
          <cell r="G1623">
            <v>1.95</v>
          </cell>
          <cell r="H1623" t="str">
            <v>USD</v>
          </cell>
        </row>
        <row r="1624">
          <cell r="B1624">
            <v>40609</v>
          </cell>
          <cell r="C1624">
            <v>40609</v>
          </cell>
          <cell r="E1624">
            <v>13.41</v>
          </cell>
          <cell r="F1624" t="str">
            <v>GEL</v>
          </cell>
          <cell r="G1624">
            <v>7.8</v>
          </cell>
          <cell r="H1624" t="str">
            <v>USD</v>
          </cell>
        </row>
        <row r="1625">
          <cell r="B1625">
            <v>40609</v>
          </cell>
          <cell r="C1625">
            <v>40609</v>
          </cell>
          <cell r="E1625">
            <v>20.12</v>
          </cell>
          <cell r="F1625" t="str">
            <v>GEL</v>
          </cell>
          <cell r="G1625">
            <v>11.700000000000001</v>
          </cell>
          <cell r="H1625" t="str">
            <v>USD</v>
          </cell>
        </row>
        <row r="1626">
          <cell r="B1626">
            <v>40609</v>
          </cell>
          <cell r="C1626">
            <v>40609</v>
          </cell>
          <cell r="E1626">
            <v>13.41</v>
          </cell>
          <cell r="F1626" t="str">
            <v>GEL</v>
          </cell>
          <cell r="G1626">
            <v>7.8</v>
          </cell>
          <cell r="H1626" t="str">
            <v>USD</v>
          </cell>
        </row>
        <row r="1627">
          <cell r="B1627">
            <v>40609</v>
          </cell>
          <cell r="C1627">
            <v>40609</v>
          </cell>
          <cell r="E1627">
            <v>6.71</v>
          </cell>
          <cell r="F1627" t="str">
            <v>GEL</v>
          </cell>
          <cell r="G1627">
            <v>3.9</v>
          </cell>
          <cell r="H1627" t="str">
            <v>USD</v>
          </cell>
        </row>
        <row r="1628">
          <cell r="B1628">
            <v>40609</v>
          </cell>
          <cell r="C1628">
            <v>40609</v>
          </cell>
          <cell r="E1628">
            <v>53.65</v>
          </cell>
          <cell r="F1628" t="str">
            <v>GEL</v>
          </cell>
          <cell r="G1628">
            <v>31.2</v>
          </cell>
          <cell r="H1628" t="str">
            <v>USD</v>
          </cell>
        </row>
        <row r="1629">
          <cell r="B1629">
            <v>40609</v>
          </cell>
          <cell r="C1629">
            <v>40609</v>
          </cell>
          <cell r="E1629">
            <v>20.12</v>
          </cell>
          <cell r="F1629" t="str">
            <v>GEL</v>
          </cell>
          <cell r="G1629">
            <v>11.700000000000001</v>
          </cell>
          <cell r="H1629" t="str">
            <v>USD</v>
          </cell>
        </row>
        <row r="1630">
          <cell r="B1630">
            <v>40609</v>
          </cell>
          <cell r="C1630">
            <v>40609</v>
          </cell>
          <cell r="E1630">
            <v>13.41</v>
          </cell>
          <cell r="F1630" t="str">
            <v>GEL</v>
          </cell>
          <cell r="G1630">
            <v>7.8</v>
          </cell>
          <cell r="H1630" t="str">
            <v>USD</v>
          </cell>
        </row>
        <row r="1631">
          <cell r="B1631">
            <v>40609</v>
          </cell>
          <cell r="C1631">
            <v>40609</v>
          </cell>
          <cell r="E1631">
            <v>13.42</v>
          </cell>
          <cell r="F1631" t="str">
            <v>GEL</v>
          </cell>
          <cell r="G1631">
            <v>7.8</v>
          </cell>
          <cell r="H1631" t="str">
            <v>USD</v>
          </cell>
        </row>
        <row r="1632">
          <cell r="B1632">
            <v>40609</v>
          </cell>
          <cell r="C1632">
            <v>40609</v>
          </cell>
          <cell r="E1632">
            <v>6.7</v>
          </cell>
          <cell r="F1632" t="str">
            <v>GEL</v>
          </cell>
          <cell r="G1632">
            <v>3.9</v>
          </cell>
          <cell r="H1632" t="str">
            <v>USD</v>
          </cell>
        </row>
        <row r="1633">
          <cell r="B1633">
            <v>40609</v>
          </cell>
          <cell r="C1633">
            <v>40609</v>
          </cell>
          <cell r="E1633">
            <v>30.18</v>
          </cell>
          <cell r="F1633" t="str">
            <v>GEL</v>
          </cell>
          <cell r="G1633">
            <v>17.55</v>
          </cell>
          <cell r="H1633" t="str">
            <v>USD</v>
          </cell>
        </row>
        <row r="1634">
          <cell r="B1634">
            <v>40609</v>
          </cell>
          <cell r="C1634">
            <v>40609</v>
          </cell>
          <cell r="E1634">
            <v>6.7</v>
          </cell>
          <cell r="F1634" t="str">
            <v>GEL</v>
          </cell>
          <cell r="G1634">
            <v>3.9</v>
          </cell>
          <cell r="H1634" t="str">
            <v>USD</v>
          </cell>
        </row>
        <row r="1635">
          <cell r="B1635">
            <v>40609</v>
          </cell>
          <cell r="C1635">
            <v>40609</v>
          </cell>
          <cell r="E1635">
            <v>4.0200000000000005</v>
          </cell>
          <cell r="F1635" t="str">
            <v>GEL</v>
          </cell>
          <cell r="G1635">
            <v>2.34</v>
          </cell>
          <cell r="H1635" t="str">
            <v>USD</v>
          </cell>
        </row>
        <row r="1636">
          <cell r="B1636">
            <v>40609</v>
          </cell>
          <cell r="C1636">
            <v>40609</v>
          </cell>
          <cell r="E1636">
            <v>16.77</v>
          </cell>
          <cell r="F1636" t="str">
            <v>GEL</v>
          </cell>
          <cell r="G1636">
            <v>9.75</v>
          </cell>
          <cell r="H1636" t="str">
            <v>USD</v>
          </cell>
        </row>
        <row r="1637">
          <cell r="B1637">
            <v>40609</v>
          </cell>
          <cell r="C1637">
            <v>40609</v>
          </cell>
          <cell r="E1637">
            <v>3.35</v>
          </cell>
          <cell r="F1637" t="str">
            <v>GEL</v>
          </cell>
          <cell r="G1637">
            <v>1.95</v>
          </cell>
          <cell r="H1637" t="str">
            <v>USD</v>
          </cell>
        </row>
        <row r="1638">
          <cell r="B1638">
            <v>40609</v>
          </cell>
          <cell r="C1638">
            <v>40609</v>
          </cell>
          <cell r="E1638">
            <v>20.12</v>
          </cell>
          <cell r="F1638" t="str">
            <v>GEL</v>
          </cell>
          <cell r="G1638">
            <v>11.700000000000001</v>
          </cell>
          <cell r="H1638" t="str">
            <v>USD</v>
          </cell>
        </row>
        <row r="1639">
          <cell r="B1639">
            <v>40609</v>
          </cell>
          <cell r="C1639">
            <v>40609</v>
          </cell>
          <cell r="E1639">
            <v>10.06</v>
          </cell>
          <cell r="F1639" t="str">
            <v>GEL</v>
          </cell>
          <cell r="G1639">
            <v>5.8500000000000005</v>
          </cell>
          <cell r="H1639" t="str">
            <v>USD</v>
          </cell>
        </row>
        <row r="1640">
          <cell r="B1640">
            <v>40609</v>
          </cell>
          <cell r="C1640">
            <v>40609</v>
          </cell>
          <cell r="E1640">
            <v>3.35</v>
          </cell>
          <cell r="F1640" t="str">
            <v>GEL</v>
          </cell>
          <cell r="G1640">
            <v>1.95</v>
          </cell>
          <cell r="H1640" t="str">
            <v>USD</v>
          </cell>
        </row>
        <row r="1641">
          <cell r="B1641">
            <v>40609</v>
          </cell>
          <cell r="C1641">
            <v>40609</v>
          </cell>
          <cell r="E1641">
            <v>3.35</v>
          </cell>
          <cell r="F1641" t="str">
            <v>GEL</v>
          </cell>
          <cell r="G1641">
            <v>1.95</v>
          </cell>
          <cell r="H1641" t="str">
            <v>USD</v>
          </cell>
        </row>
        <row r="1642">
          <cell r="B1642">
            <v>40609</v>
          </cell>
          <cell r="C1642">
            <v>40609</v>
          </cell>
          <cell r="E1642">
            <v>16.77</v>
          </cell>
          <cell r="F1642" t="str">
            <v>GEL</v>
          </cell>
          <cell r="G1642">
            <v>9.75</v>
          </cell>
          <cell r="H1642" t="str">
            <v>USD</v>
          </cell>
        </row>
        <row r="1643">
          <cell r="B1643">
            <v>40609</v>
          </cell>
          <cell r="C1643">
            <v>40609</v>
          </cell>
          <cell r="E1643">
            <v>6.71</v>
          </cell>
          <cell r="F1643" t="str">
            <v>GEL</v>
          </cell>
          <cell r="G1643">
            <v>3.9</v>
          </cell>
          <cell r="H1643" t="str">
            <v>USD</v>
          </cell>
        </row>
        <row r="1644">
          <cell r="B1644">
            <v>40609</v>
          </cell>
          <cell r="C1644">
            <v>40609</v>
          </cell>
          <cell r="E1644">
            <v>13.41</v>
          </cell>
          <cell r="F1644" t="str">
            <v>GEL</v>
          </cell>
          <cell r="G1644">
            <v>7.8</v>
          </cell>
          <cell r="H1644" t="str">
            <v>USD</v>
          </cell>
        </row>
        <row r="1645">
          <cell r="B1645">
            <v>40609</v>
          </cell>
          <cell r="C1645">
            <v>40609</v>
          </cell>
          <cell r="E1645">
            <v>13.41</v>
          </cell>
          <cell r="F1645" t="str">
            <v>GEL</v>
          </cell>
          <cell r="G1645">
            <v>7.8</v>
          </cell>
          <cell r="H1645" t="str">
            <v>USD</v>
          </cell>
        </row>
        <row r="1646">
          <cell r="B1646">
            <v>40609</v>
          </cell>
          <cell r="C1646">
            <v>40609</v>
          </cell>
          <cell r="E1646">
            <v>26.82</v>
          </cell>
          <cell r="F1646" t="str">
            <v>GEL</v>
          </cell>
          <cell r="G1646">
            <v>15.6</v>
          </cell>
          <cell r="H1646" t="str">
            <v>USD</v>
          </cell>
        </row>
        <row r="1647">
          <cell r="B1647">
            <v>40609</v>
          </cell>
          <cell r="C1647">
            <v>40609</v>
          </cell>
          <cell r="E1647">
            <v>33.53</v>
          </cell>
          <cell r="F1647" t="str">
            <v>GEL</v>
          </cell>
          <cell r="G1647">
            <v>19.5</v>
          </cell>
          <cell r="H1647" t="str">
            <v>USD</v>
          </cell>
        </row>
        <row r="1648">
          <cell r="B1648">
            <v>40609</v>
          </cell>
          <cell r="C1648">
            <v>40609</v>
          </cell>
          <cell r="E1648">
            <v>46.94</v>
          </cell>
          <cell r="F1648" t="str">
            <v>GEL</v>
          </cell>
          <cell r="G1648">
            <v>27.3</v>
          </cell>
          <cell r="H1648" t="str">
            <v>USD</v>
          </cell>
        </row>
        <row r="1649">
          <cell r="B1649">
            <v>40609</v>
          </cell>
          <cell r="C1649">
            <v>40609</v>
          </cell>
          <cell r="E1649">
            <v>13.42</v>
          </cell>
          <cell r="F1649" t="str">
            <v>GEL</v>
          </cell>
          <cell r="G1649">
            <v>7.8</v>
          </cell>
          <cell r="H1649" t="str">
            <v>USD</v>
          </cell>
        </row>
        <row r="1650">
          <cell r="B1650">
            <v>40609</v>
          </cell>
          <cell r="C1650">
            <v>40609</v>
          </cell>
          <cell r="E1650">
            <v>40.24</v>
          </cell>
          <cell r="F1650" t="str">
            <v>GEL</v>
          </cell>
          <cell r="G1650">
            <v>23.400000000000002</v>
          </cell>
          <cell r="H1650" t="str">
            <v>USD</v>
          </cell>
        </row>
        <row r="1651">
          <cell r="B1651">
            <v>40609</v>
          </cell>
          <cell r="C1651">
            <v>40609</v>
          </cell>
          <cell r="E1651">
            <v>20.12</v>
          </cell>
          <cell r="F1651" t="str">
            <v>GEL</v>
          </cell>
          <cell r="G1651">
            <v>11.700000000000001</v>
          </cell>
          <cell r="H1651" t="str">
            <v>USD</v>
          </cell>
        </row>
        <row r="1652">
          <cell r="B1652">
            <v>40609</v>
          </cell>
          <cell r="C1652">
            <v>40609</v>
          </cell>
          <cell r="E1652">
            <v>53.65</v>
          </cell>
          <cell r="F1652" t="str">
            <v>GEL</v>
          </cell>
          <cell r="G1652">
            <v>31.2</v>
          </cell>
          <cell r="H1652" t="str">
            <v>USD</v>
          </cell>
        </row>
        <row r="1653">
          <cell r="B1653">
            <v>40609</v>
          </cell>
          <cell r="C1653">
            <v>40609</v>
          </cell>
          <cell r="E1653">
            <v>23.47</v>
          </cell>
          <cell r="F1653" t="str">
            <v>GEL</v>
          </cell>
          <cell r="G1653">
            <v>13.65</v>
          </cell>
          <cell r="H1653" t="str">
            <v>USD</v>
          </cell>
        </row>
        <row r="1654">
          <cell r="B1654">
            <v>40609</v>
          </cell>
          <cell r="C1654">
            <v>40609</v>
          </cell>
          <cell r="E1654">
            <v>46.95</v>
          </cell>
          <cell r="F1654" t="str">
            <v>GEL</v>
          </cell>
          <cell r="G1654">
            <v>27.3</v>
          </cell>
          <cell r="H1654" t="str">
            <v>USD</v>
          </cell>
        </row>
        <row r="1655">
          <cell r="B1655">
            <v>40609</v>
          </cell>
          <cell r="C1655">
            <v>40609</v>
          </cell>
          <cell r="E1655">
            <v>10.06</v>
          </cell>
          <cell r="F1655" t="str">
            <v>GEL</v>
          </cell>
          <cell r="G1655">
            <v>5.8500000000000005</v>
          </cell>
          <cell r="H1655" t="str">
            <v>USD</v>
          </cell>
        </row>
        <row r="1656">
          <cell r="B1656">
            <v>40609</v>
          </cell>
          <cell r="C1656">
            <v>40609</v>
          </cell>
          <cell r="E1656">
            <v>13.41</v>
          </cell>
          <cell r="F1656" t="str">
            <v>GEL</v>
          </cell>
          <cell r="G1656">
            <v>7.8</v>
          </cell>
          <cell r="H1656" t="str">
            <v>USD</v>
          </cell>
        </row>
        <row r="1657">
          <cell r="B1657">
            <v>40609</v>
          </cell>
          <cell r="C1657">
            <v>40609</v>
          </cell>
          <cell r="E1657">
            <v>13.41</v>
          </cell>
          <cell r="F1657" t="str">
            <v>GEL</v>
          </cell>
          <cell r="G1657">
            <v>7.8</v>
          </cell>
          <cell r="H1657" t="str">
            <v>USD</v>
          </cell>
        </row>
        <row r="1658">
          <cell r="B1658">
            <v>40609</v>
          </cell>
          <cell r="C1658">
            <v>40609</v>
          </cell>
          <cell r="E1658">
            <v>13.41</v>
          </cell>
          <cell r="F1658" t="str">
            <v>GEL</v>
          </cell>
          <cell r="G1658">
            <v>7.8</v>
          </cell>
          <cell r="H1658" t="str">
            <v>USD</v>
          </cell>
        </row>
        <row r="1659">
          <cell r="B1659">
            <v>40609</v>
          </cell>
          <cell r="C1659">
            <v>40609</v>
          </cell>
          <cell r="E1659">
            <v>13.41</v>
          </cell>
          <cell r="F1659" t="str">
            <v>GEL</v>
          </cell>
          <cell r="G1659">
            <v>7.8</v>
          </cell>
          <cell r="H1659" t="str">
            <v>USD</v>
          </cell>
        </row>
        <row r="1660">
          <cell r="B1660">
            <v>40609</v>
          </cell>
          <cell r="C1660">
            <v>40609</v>
          </cell>
          <cell r="E1660">
            <v>20.12</v>
          </cell>
          <cell r="F1660" t="str">
            <v>GEL</v>
          </cell>
          <cell r="G1660">
            <v>11.700000000000001</v>
          </cell>
          <cell r="H1660" t="str">
            <v>USD</v>
          </cell>
        </row>
        <row r="1661">
          <cell r="B1661">
            <v>40609</v>
          </cell>
          <cell r="C1661">
            <v>40609</v>
          </cell>
          <cell r="E1661">
            <v>40.24</v>
          </cell>
          <cell r="F1661" t="str">
            <v>GEL</v>
          </cell>
          <cell r="G1661">
            <v>23.400000000000002</v>
          </cell>
          <cell r="H1661" t="str">
            <v>USD</v>
          </cell>
        </row>
        <row r="1662">
          <cell r="B1662">
            <v>40609</v>
          </cell>
          <cell r="C1662">
            <v>40609</v>
          </cell>
          <cell r="E1662">
            <v>28.17</v>
          </cell>
          <cell r="F1662" t="str">
            <v>GEL</v>
          </cell>
          <cell r="G1662">
            <v>16.38</v>
          </cell>
          <cell r="H1662" t="str">
            <v>USD</v>
          </cell>
        </row>
        <row r="1663">
          <cell r="B1663">
            <v>40609</v>
          </cell>
          <cell r="C1663">
            <v>40609</v>
          </cell>
          <cell r="E1663">
            <v>6.71</v>
          </cell>
          <cell r="F1663" t="str">
            <v>GEL</v>
          </cell>
          <cell r="G1663">
            <v>3.9</v>
          </cell>
          <cell r="H1663" t="str">
            <v>USD</v>
          </cell>
        </row>
        <row r="1664">
          <cell r="B1664">
            <v>40609</v>
          </cell>
          <cell r="C1664">
            <v>40609</v>
          </cell>
          <cell r="E1664">
            <v>13.42</v>
          </cell>
          <cell r="F1664" t="str">
            <v>GEL</v>
          </cell>
          <cell r="G1664">
            <v>7.8</v>
          </cell>
          <cell r="H1664" t="str">
            <v>USD</v>
          </cell>
        </row>
        <row r="1665">
          <cell r="B1665">
            <v>40609</v>
          </cell>
          <cell r="C1665">
            <v>40609</v>
          </cell>
          <cell r="E1665">
            <v>13.41</v>
          </cell>
          <cell r="F1665" t="str">
            <v>GEL</v>
          </cell>
          <cell r="G1665">
            <v>7.8</v>
          </cell>
          <cell r="H1665" t="str">
            <v>USD</v>
          </cell>
        </row>
        <row r="1666">
          <cell r="B1666">
            <v>40609</v>
          </cell>
          <cell r="C1666">
            <v>40609</v>
          </cell>
          <cell r="E1666">
            <v>16.760000000000002</v>
          </cell>
          <cell r="F1666" t="str">
            <v>GEL</v>
          </cell>
          <cell r="G1666">
            <v>9.75</v>
          </cell>
          <cell r="H1666" t="str">
            <v>USD</v>
          </cell>
        </row>
        <row r="1667">
          <cell r="B1667">
            <v>40609</v>
          </cell>
          <cell r="C1667">
            <v>40609</v>
          </cell>
          <cell r="E1667">
            <v>20.12</v>
          </cell>
          <cell r="F1667" t="str">
            <v>GEL</v>
          </cell>
          <cell r="G1667">
            <v>11.700000000000001</v>
          </cell>
          <cell r="H1667" t="str">
            <v>USD</v>
          </cell>
        </row>
        <row r="1668">
          <cell r="B1668">
            <v>40609</v>
          </cell>
          <cell r="C1668">
            <v>40609</v>
          </cell>
          <cell r="E1668">
            <v>3.35</v>
          </cell>
          <cell r="F1668" t="str">
            <v>GEL</v>
          </cell>
          <cell r="G1668">
            <v>1.95</v>
          </cell>
          <cell r="H1668" t="str">
            <v>USD</v>
          </cell>
        </row>
        <row r="1669">
          <cell r="B1669">
            <v>40609</v>
          </cell>
          <cell r="C1669">
            <v>40609</v>
          </cell>
          <cell r="E1669">
            <v>46.94</v>
          </cell>
          <cell r="F1669" t="str">
            <v>GEL</v>
          </cell>
          <cell r="G1669">
            <v>27.3</v>
          </cell>
          <cell r="H1669" t="str">
            <v>USD</v>
          </cell>
        </row>
        <row r="1670">
          <cell r="B1670">
            <v>40609</v>
          </cell>
          <cell r="C1670">
            <v>40609</v>
          </cell>
          <cell r="E1670">
            <v>6.71</v>
          </cell>
          <cell r="F1670" t="str">
            <v>GEL</v>
          </cell>
          <cell r="G1670">
            <v>3.9</v>
          </cell>
          <cell r="H1670" t="str">
            <v>USD</v>
          </cell>
        </row>
        <row r="1671">
          <cell r="B1671">
            <v>40609</v>
          </cell>
          <cell r="C1671">
            <v>40609</v>
          </cell>
          <cell r="E1671">
            <v>10.06</v>
          </cell>
          <cell r="F1671" t="str">
            <v>GEL</v>
          </cell>
          <cell r="G1671">
            <v>5.8500000000000005</v>
          </cell>
          <cell r="H1671" t="str">
            <v>USD</v>
          </cell>
        </row>
        <row r="1672">
          <cell r="B1672">
            <v>40609</v>
          </cell>
          <cell r="C1672">
            <v>40609</v>
          </cell>
          <cell r="E1672">
            <v>20.13</v>
          </cell>
          <cell r="F1672" t="str">
            <v>GEL</v>
          </cell>
          <cell r="G1672">
            <v>11.700000000000001</v>
          </cell>
          <cell r="H1672" t="str">
            <v>USD</v>
          </cell>
        </row>
        <row r="1673">
          <cell r="B1673">
            <v>40609</v>
          </cell>
          <cell r="C1673">
            <v>40609</v>
          </cell>
          <cell r="E1673">
            <v>13.41</v>
          </cell>
          <cell r="F1673" t="str">
            <v>GEL</v>
          </cell>
          <cell r="G1673">
            <v>7.8</v>
          </cell>
          <cell r="H1673" t="str">
            <v>USD</v>
          </cell>
        </row>
        <row r="1674">
          <cell r="B1674">
            <v>40609</v>
          </cell>
          <cell r="C1674">
            <v>40609</v>
          </cell>
          <cell r="E1674">
            <v>13.42</v>
          </cell>
          <cell r="F1674" t="str">
            <v>GEL</v>
          </cell>
          <cell r="G1674">
            <v>7.8</v>
          </cell>
          <cell r="H1674" t="str">
            <v>USD</v>
          </cell>
        </row>
        <row r="1675">
          <cell r="B1675">
            <v>40609</v>
          </cell>
          <cell r="C1675">
            <v>40609</v>
          </cell>
          <cell r="E1675">
            <v>20.12</v>
          </cell>
          <cell r="F1675" t="str">
            <v>GEL</v>
          </cell>
          <cell r="G1675">
            <v>11.700000000000001</v>
          </cell>
          <cell r="H1675" t="str">
            <v>USD</v>
          </cell>
        </row>
        <row r="1676">
          <cell r="B1676">
            <v>40609</v>
          </cell>
          <cell r="C1676">
            <v>40609</v>
          </cell>
          <cell r="E1676">
            <v>40.24</v>
          </cell>
          <cell r="F1676" t="str">
            <v>GEL</v>
          </cell>
          <cell r="G1676">
            <v>23.400000000000002</v>
          </cell>
          <cell r="H1676" t="str">
            <v>USD</v>
          </cell>
        </row>
        <row r="1677">
          <cell r="B1677">
            <v>40609</v>
          </cell>
          <cell r="C1677">
            <v>40609</v>
          </cell>
          <cell r="E1677">
            <v>13.42</v>
          </cell>
          <cell r="F1677" t="str">
            <v>GEL</v>
          </cell>
          <cell r="G1677">
            <v>7.8</v>
          </cell>
          <cell r="H1677" t="str">
            <v>USD</v>
          </cell>
        </row>
        <row r="1678">
          <cell r="B1678">
            <v>40609</v>
          </cell>
          <cell r="C1678">
            <v>40609</v>
          </cell>
          <cell r="E1678">
            <v>6.71</v>
          </cell>
          <cell r="F1678" t="str">
            <v>GEL</v>
          </cell>
          <cell r="G1678">
            <v>3.9</v>
          </cell>
          <cell r="H1678" t="str">
            <v>USD</v>
          </cell>
        </row>
        <row r="1679">
          <cell r="B1679">
            <v>40609</v>
          </cell>
          <cell r="C1679">
            <v>40609</v>
          </cell>
          <cell r="E1679">
            <v>3.35</v>
          </cell>
          <cell r="F1679" t="str">
            <v>GEL</v>
          </cell>
          <cell r="G1679">
            <v>1.95</v>
          </cell>
          <cell r="H1679" t="str">
            <v>USD</v>
          </cell>
        </row>
        <row r="1680">
          <cell r="B1680">
            <v>40609</v>
          </cell>
          <cell r="C1680">
            <v>40609</v>
          </cell>
          <cell r="E1680">
            <v>33.53</v>
          </cell>
          <cell r="F1680" t="str">
            <v>GEL</v>
          </cell>
          <cell r="G1680">
            <v>19.5</v>
          </cell>
          <cell r="H1680" t="str">
            <v>USD</v>
          </cell>
        </row>
        <row r="1681">
          <cell r="B1681">
            <v>40609</v>
          </cell>
          <cell r="C1681">
            <v>40609</v>
          </cell>
          <cell r="E1681">
            <v>3.35</v>
          </cell>
          <cell r="F1681" t="str">
            <v>GEL</v>
          </cell>
          <cell r="G1681">
            <v>1.95</v>
          </cell>
          <cell r="H1681" t="str">
            <v>USD</v>
          </cell>
        </row>
        <row r="1682">
          <cell r="B1682">
            <v>40609</v>
          </cell>
          <cell r="C1682">
            <v>40609</v>
          </cell>
          <cell r="E1682">
            <v>26.82</v>
          </cell>
          <cell r="F1682" t="str">
            <v>GEL</v>
          </cell>
          <cell r="G1682">
            <v>15.6</v>
          </cell>
          <cell r="H1682" t="str">
            <v>USD</v>
          </cell>
        </row>
        <row r="1683">
          <cell r="B1683">
            <v>40609</v>
          </cell>
          <cell r="C1683">
            <v>40609</v>
          </cell>
          <cell r="E1683">
            <v>3.35</v>
          </cell>
          <cell r="F1683" t="str">
            <v>GEL</v>
          </cell>
          <cell r="G1683">
            <v>1.95</v>
          </cell>
          <cell r="H1683" t="str">
            <v>USD</v>
          </cell>
        </row>
        <row r="1684">
          <cell r="B1684">
            <v>40609</v>
          </cell>
          <cell r="C1684">
            <v>40609</v>
          </cell>
          <cell r="E1684">
            <v>6.71</v>
          </cell>
          <cell r="F1684" t="str">
            <v>GEL</v>
          </cell>
          <cell r="G1684">
            <v>3.9</v>
          </cell>
          <cell r="H1684" t="str">
            <v>USD</v>
          </cell>
        </row>
        <row r="1685">
          <cell r="B1685">
            <v>40609</v>
          </cell>
          <cell r="C1685">
            <v>40609</v>
          </cell>
          <cell r="E1685">
            <v>33.53</v>
          </cell>
          <cell r="F1685" t="str">
            <v>GEL</v>
          </cell>
          <cell r="G1685">
            <v>19.5</v>
          </cell>
          <cell r="H1685" t="str">
            <v>USD</v>
          </cell>
        </row>
        <row r="1686">
          <cell r="B1686">
            <v>40609</v>
          </cell>
          <cell r="C1686">
            <v>40609</v>
          </cell>
          <cell r="E1686">
            <v>4.0200000000000005</v>
          </cell>
          <cell r="F1686" t="str">
            <v>GEL</v>
          </cell>
          <cell r="G1686">
            <v>2.34</v>
          </cell>
          <cell r="H1686" t="str">
            <v>USD</v>
          </cell>
        </row>
        <row r="1687">
          <cell r="B1687">
            <v>40609</v>
          </cell>
          <cell r="C1687">
            <v>40609</v>
          </cell>
          <cell r="E1687">
            <v>26.82</v>
          </cell>
          <cell r="F1687" t="str">
            <v>GEL</v>
          </cell>
          <cell r="G1687">
            <v>15.6</v>
          </cell>
          <cell r="H1687" t="str">
            <v>USD</v>
          </cell>
        </row>
        <row r="1688">
          <cell r="B1688">
            <v>40609</v>
          </cell>
          <cell r="C1688">
            <v>40609</v>
          </cell>
          <cell r="E1688">
            <v>1.72</v>
          </cell>
          <cell r="F1688" t="str">
            <v>GEL</v>
          </cell>
          <cell r="G1688">
            <v>1</v>
          </cell>
          <cell r="H1688" t="str">
            <v>USD</v>
          </cell>
        </row>
        <row r="1689">
          <cell r="B1689">
            <v>40609</v>
          </cell>
          <cell r="C1689">
            <v>40609</v>
          </cell>
          <cell r="E1689">
            <v>6.71</v>
          </cell>
          <cell r="F1689" t="str">
            <v>GEL</v>
          </cell>
          <cell r="G1689">
            <v>3.9</v>
          </cell>
          <cell r="H1689" t="str">
            <v>USD</v>
          </cell>
        </row>
        <row r="1690">
          <cell r="B1690">
            <v>40609</v>
          </cell>
          <cell r="C1690">
            <v>40609</v>
          </cell>
          <cell r="E1690">
            <v>6.71</v>
          </cell>
          <cell r="F1690" t="str">
            <v>GEL</v>
          </cell>
          <cell r="G1690">
            <v>3.9</v>
          </cell>
          <cell r="H1690" t="str">
            <v>USD</v>
          </cell>
        </row>
        <row r="1691">
          <cell r="B1691">
            <v>40609</v>
          </cell>
          <cell r="C1691">
            <v>40609</v>
          </cell>
          <cell r="E1691">
            <v>53.65</v>
          </cell>
          <cell r="F1691" t="str">
            <v>GEL</v>
          </cell>
          <cell r="G1691">
            <v>31.2</v>
          </cell>
          <cell r="H1691" t="str">
            <v>USD</v>
          </cell>
        </row>
        <row r="1692">
          <cell r="B1692">
            <v>40609</v>
          </cell>
          <cell r="C1692">
            <v>40609</v>
          </cell>
          <cell r="E1692">
            <v>13.41</v>
          </cell>
          <cell r="F1692" t="str">
            <v>GEL</v>
          </cell>
          <cell r="G1692">
            <v>7.8</v>
          </cell>
          <cell r="H1692" t="str">
            <v>USD</v>
          </cell>
        </row>
        <row r="1693">
          <cell r="B1693">
            <v>40609</v>
          </cell>
          <cell r="C1693">
            <v>40609</v>
          </cell>
          <cell r="E1693">
            <v>6.71</v>
          </cell>
          <cell r="F1693" t="str">
            <v>GEL</v>
          </cell>
          <cell r="G1693">
            <v>3.9</v>
          </cell>
          <cell r="H1693" t="str">
            <v>USD</v>
          </cell>
        </row>
        <row r="1694">
          <cell r="B1694">
            <v>40609</v>
          </cell>
          <cell r="C1694">
            <v>40609</v>
          </cell>
          <cell r="E1694">
            <v>6.71</v>
          </cell>
          <cell r="F1694" t="str">
            <v>GEL</v>
          </cell>
          <cell r="G1694">
            <v>3.9</v>
          </cell>
          <cell r="H1694" t="str">
            <v>USD</v>
          </cell>
        </row>
        <row r="1695">
          <cell r="B1695">
            <v>40609</v>
          </cell>
          <cell r="C1695">
            <v>40609</v>
          </cell>
          <cell r="E1695">
            <v>46.94</v>
          </cell>
          <cell r="F1695" t="str">
            <v>GEL</v>
          </cell>
          <cell r="G1695">
            <v>27.3</v>
          </cell>
          <cell r="H1695" t="str">
            <v>USD</v>
          </cell>
        </row>
        <row r="1696">
          <cell r="B1696">
            <v>40609</v>
          </cell>
          <cell r="C1696">
            <v>40609</v>
          </cell>
          <cell r="E1696">
            <v>33.53</v>
          </cell>
          <cell r="F1696" t="str">
            <v>GEL</v>
          </cell>
          <cell r="G1696">
            <v>19.5</v>
          </cell>
          <cell r="H1696" t="str">
            <v>USD</v>
          </cell>
        </row>
        <row r="1697">
          <cell r="B1697">
            <v>40609</v>
          </cell>
          <cell r="C1697">
            <v>40609</v>
          </cell>
          <cell r="E1697">
            <v>13.42</v>
          </cell>
          <cell r="F1697" t="str">
            <v>GEL</v>
          </cell>
          <cell r="G1697">
            <v>7.8</v>
          </cell>
          <cell r="H1697" t="str">
            <v>USD</v>
          </cell>
        </row>
        <row r="1698">
          <cell r="B1698">
            <v>40609</v>
          </cell>
          <cell r="C1698">
            <v>40609</v>
          </cell>
          <cell r="E1698">
            <v>20.12</v>
          </cell>
          <cell r="F1698" t="str">
            <v>GEL</v>
          </cell>
          <cell r="G1698">
            <v>11.700000000000001</v>
          </cell>
          <cell r="H1698" t="str">
            <v>USD</v>
          </cell>
        </row>
        <row r="1699">
          <cell r="B1699">
            <v>40609</v>
          </cell>
          <cell r="C1699">
            <v>40609</v>
          </cell>
          <cell r="E1699">
            <v>6.71</v>
          </cell>
          <cell r="F1699" t="str">
            <v>GEL</v>
          </cell>
          <cell r="G1699">
            <v>3.9</v>
          </cell>
          <cell r="H1699" t="str">
            <v>USD</v>
          </cell>
        </row>
        <row r="1700">
          <cell r="B1700">
            <v>40609</v>
          </cell>
          <cell r="C1700">
            <v>40609</v>
          </cell>
          <cell r="E1700">
            <v>10.06</v>
          </cell>
          <cell r="F1700" t="str">
            <v>GEL</v>
          </cell>
          <cell r="G1700">
            <v>5.8500000000000005</v>
          </cell>
          <cell r="H1700" t="str">
            <v>USD</v>
          </cell>
        </row>
        <row r="1701">
          <cell r="B1701">
            <v>40609</v>
          </cell>
          <cell r="C1701">
            <v>40609</v>
          </cell>
          <cell r="E1701">
            <v>23.47</v>
          </cell>
          <cell r="F1701" t="str">
            <v>GEL</v>
          </cell>
          <cell r="G1701">
            <v>13.65</v>
          </cell>
          <cell r="H1701" t="str">
            <v>USD</v>
          </cell>
        </row>
        <row r="1702">
          <cell r="B1702">
            <v>40609</v>
          </cell>
          <cell r="C1702">
            <v>40609</v>
          </cell>
          <cell r="E1702">
            <v>4.0200000000000005</v>
          </cell>
          <cell r="F1702" t="str">
            <v>GEL</v>
          </cell>
          <cell r="G1702">
            <v>2.34</v>
          </cell>
          <cell r="H1702" t="str">
            <v>USD</v>
          </cell>
        </row>
        <row r="1703">
          <cell r="B1703">
            <v>40609</v>
          </cell>
          <cell r="C1703">
            <v>40609</v>
          </cell>
          <cell r="E1703">
            <v>23.47</v>
          </cell>
          <cell r="F1703" t="str">
            <v>GEL</v>
          </cell>
          <cell r="G1703">
            <v>13.65</v>
          </cell>
          <cell r="H1703" t="str">
            <v>USD</v>
          </cell>
        </row>
        <row r="1704">
          <cell r="B1704">
            <v>40609</v>
          </cell>
          <cell r="C1704">
            <v>40609</v>
          </cell>
          <cell r="E1704">
            <v>3.35</v>
          </cell>
          <cell r="F1704" t="str">
            <v>GEL</v>
          </cell>
          <cell r="G1704">
            <v>1.95</v>
          </cell>
          <cell r="H1704" t="str">
            <v>USD</v>
          </cell>
        </row>
        <row r="1705">
          <cell r="B1705">
            <v>40609</v>
          </cell>
          <cell r="C1705">
            <v>40609</v>
          </cell>
          <cell r="E1705">
            <v>6.71</v>
          </cell>
          <cell r="F1705" t="str">
            <v>GEL</v>
          </cell>
          <cell r="G1705">
            <v>3.9</v>
          </cell>
          <cell r="H1705" t="str">
            <v>USD</v>
          </cell>
        </row>
        <row r="1706">
          <cell r="B1706">
            <v>40609</v>
          </cell>
          <cell r="C1706">
            <v>40609</v>
          </cell>
          <cell r="E1706">
            <v>20.12</v>
          </cell>
          <cell r="F1706" t="str">
            <v>GEL</v>
          </cell>
          <cell r="G1706">
            <v>11.700000000000001</v>
          </cell>
          <cell r="H1706" t="str">
            <v>USD</v>
          </cell>
        </row>
        <row r="1707">
          <cell r="B1707">
            <v>40609</v>
          </cell>
          <cell r="C1707">
            <v>40609</v>
          </cell>
          <cell r="E1707">
            <v>3.35</v>
          </cell>
          <cell r="F1707" t="str">
            <v>GEL</v>
          </cell>
          <cell r="G1707">
            <v>1.95</v>
          </cell>
          <cell r="H1707" t="str">
            <v>USD</v>
          </cell>
        </row>
        <row r="1708">
          <cell r="B1708">
            <v>40609</v>
          </cell>
          <cell r="C1708">
            <v>40609</v>
          </cell>
          <cell r="E1708">
            <v>6.7</v>
          </cell>
          <cell r="F1708" t="str">
            <v>GEL</v>
          </cell>
          <cell r="G1708">
            <v>3.9</v>
          </cell>
          <cell r="H1708" t="str">
            <v>USD</v>
          </cell>
        </row>
        <row r="1709">
          <cell r="B1709">
            <v>40609</v>
          </cell>
          <cell r="C1709">
            <v>40609</v>
          </cell>
          <cell r="E1709">
            <v>13.41</v>
          </cell>
          <cell r="F1709" t="str">
            <v>GEL</v>
          </cell>
          <cell r="G1709">
            <v>7.8</v>
          </cell>
          <cell r="H1709" t="str">
            <v>USD</v>
          </cell>
        </row>
        <row r="1710">
          <cell r="B1710">
            <v>40609</v>
          </cell>
          <cell r="C1710">
            <v>40609</v>
          </cell>
          <cell r="E1710">
            <v>6.71</v>
          </cell>
          <cell r="F1710" t="str">
            <v>GEL</v>
          </cell>
          <cell r="G1710">
            <v>3.9</v>
          </cell>
          <cell r="H1710" t="str">
            <v>USD</v>
          </cell>
        </row>
        <row r="1711">
          <cell r="B1711">
            <v>40609</v>
          </cell>
          <cell r="C1711">
            <v>40609</v>
          </cell>
          <cell r="E1711">
            <v>6.71</v>
          </cell>
          <cell r="F1711" t="str">
            <v>GEL</v>
          </cell>
          <cell r="G1711">
            <v>3.9</v>
          </cell>
          <cell r="H1711" t="str">
            <v>USD</v>
          </cell>
        </row>
        <row r="1712">
          <cell r="B1712">
            <v>40609</v>
          </cell>
          <cell r="C1712">
            <v>40609</v>
          </cell>
          <cell r="E1712">
            <v>6.71</v>
          </cell>
          <cell r="F1712" t="str">
            <v>GEL</v>
          </cell>
          <cell r="G1712">
            <v>3.9</v>
          </cell>
          <cell r="H1712" t="str">
            <v>USD</v>
          </cell>
        </row>
        <row r="1713">
          <cell r="B1713">
            <v>40609</v>
          </cell>
          <cell r="C1713">
            <v>40609</v>
          </cell>
          <cell r="E1713">
            <v>6.71</v>
          </cell>
          <cell r="F1713" t="str">
            <v>GEL</v>
          </cell>
          <cell r="G1713">
            <v>3.9</v>
          </cell>
          <cell r="H1713" t="str">
            <v>USD</v>
          </cell>
        </row>
        <row r="1714">
          <cell r="B1714">
            <v>40609</v>
          </cell>
          <cell r="C1714">
            <v>40609</v>
          </cell>
          <cell r="E1714">
            <v>6.71</v>
          </cell>
          <cell r="F1714" t="str">
            <v>GEL</v>
          </cell>
          <cell r="G1714">
            <v>3.9</v>
          </cell>
          <cell r="H1714" t="str">
            <v>USD</v>
          </cell>
        </row>
        <row r="1715">
          <cell r="B1715">
            <v>40609</v>
          </cell>
          <cell r="C1715">
            <v>40609</v>
          </cell>
          <cell r="E1715">
            <v>6.71</v>
          </cell>
          <cell r="F1715" t="str">
            <v>GEL</v>
          </cell>
          <cell r="G1715">
            <v>3.9</v>
          </cell>
          <cell r="H1715" t="str">
            <v>USD</v>
          </cell>
        </row>
        <row r="1716">
          <cell r="B1716">
            <v>40609</v>
          </cell>
          <cell r="C1716">
            <v>40609</v>
          </cell>
          <cell r="E1716">
            <v>6.71</v>
          </cell>
          <cell r="F1716" t="str">
            <v>GEL</v>
          </cell>
          <cell r="G1716">
            <v>3.9</v>
          </cell>
          <cell r="H1716" t="str">
            <v>USD</v>
          </cell>
        </row>
        <row r="1717">
          <cell r="B1717">
            <v>40609</v>
          </cell>
          <cell r="C1717">
            <v>40609</v>
          </cell>
          <cell r="E1717">
            <v>6.71</v>
          </cell>
          <cell r="F1717" t="str">
            <v>GEL</v>
          </cell>
          <cell r="G1717">
            <v>3.9</v>
          </cell>
          <cell r="H1717" t="str">
            <v>USD</v>
          </cell>
        </row>
        <row r="1718">
          <cell r="B1718">
            <v>40609</v>
          </cell>
          <cell r="C1718">
            <v>40609</v>
          </cell>
          <cell r="E1718">
            <v>6.71</v>
          </cell>
          <cell r="F1718" t="str">
            <v>GEL</v>
          </cell>
          <cell r="G1718">
            <v>3.9</v>
          </cell>
          <cell r="H1718" t="str">
            <v>USD</v>
          </cell>
        </row>
        <row r="1719">
          <cell r="B1719">
            <v>40609</v>
          </cell>
          <cell r="C1719">
            <v>40609</v>
          </cell>
          <cell r="E1719">
            <v>13.41</v>
          </cell>
          <cell r="F1719" t="str">
            <v>GEL</v>
          </cell>
          <cell r="G1719">
            <v>7.8</v>
          </cell>
          <cell r="H1719" t="str">
            <v>USD</v>
          </cell>
        </row>
        <row r="1720">
          <cell r="B1720">
            <v>40609</v>
          </cell>
          <cell r="C1720">
            <v>40609</v>
          </cell>
          <cell r="E1720">
            <v>6.71</v>
          </cell>
          <cell r="F1720" t="str">
            <v>GEL</v>
          </cell>
          <cell r="G1720">
            <v>3.9</v>
          </cell>
          <cell r="H1720" t="str">
            <v>USD</v>
          </cell>
        </row>
        <row r="1721">
          <cell r="B1721">
            <v>40609</v>
          </cell>
          <cell r="C1721">
            <v>40609</v>
          </cell>
          <cell r="E1721">
            <v>6.71</v>
          </cell>
          <cell r="F1721" t="str">
            <v>GEL</v>
          </cell>
          <cell r="G1721">
            <v>3.9</v>
          </cell>
          <cell r="H1721" t="str">
            <v>USD</v>
          </cell>
        </row>
        <row r="1722">
          <cell r="B1722">
            <v>40609</v>
          </cell>
          <cell r="C1722">
            <v>40609</v>
          </cell>
          <cell r="E1722">
            <v>33.53</v>
          </cell>
          <cell r="F1722" t="str">
            <v>GEL</v>
          </cell>
          <cell r="G1722">
            <v>19.5</v>
          </cell>
          <cell r="H1722" t="str">
            <v>USD</v>
          </cell>
        </row>
        <row r="1723">
          <cell r="B1723">
            <v>40609</v>
          </cell>
          <cell r="C1723">
            <v>40609</v>
          </cell>
          <cell r="E1723">
            <v>13.41</v>
          </cell>
          <cell r="F1723" t="str">
            <v>GEL</v>
          </cell>
          <cell r="G1723">
            <v>7.8</v>
          </cell>
          <cell r="H1723" t="str">
            <v>USD</v>
          </cell>
        </row>
        <row r="1724">
          <cell r="B1724">
            <v>40609</v>
          </cell>
          <cell r="C1724">
            <v>40609</v>
          </cell>
          <cell r="E1724">
            <v>33.53</v>
          </cell>
          <cell r="F1724" t="str">
            <v>GEL</v>
          </cell>
          <cell r="G1724">
            <v>19.5</v>
          </cell>
          <cell r="H1724" t="str">
            <v>USD</v>
          </cell>
        </row>
        <row r="1725">
          <cell r="B1725">
            <v>40609</v>
          </cell>
          <cell r="C1725">
            <v>40609</v>
          </cell>
          <cell r="E1725">
            <v>6.71</v>
          </cell>
          <cell r="F1725" t="str">
            <v>GEL</v>
          </cell>
          <cell r="G1725">
            <v>3.9</v>
          </cell>
          <cell r="H1725" t="str">
            <v>USD</v>
          </cell>
        </row>
        <row r="1726">
          <cell r="B1726">
            <v>40609</v>
          </cell>
          <cell r="C1726">
            <v>40609</v>
          </cell>
          <cell r="E1726">
            <v>3.35</v>
          </cell>
          <cell r="F1726" t="str">
            <v>GEL</v>
          </cell>
          <cell r="G1726">
            <v>1.95</v>
          </cell>
          <cell r="H1726" t="str">
            <v>USD</v>
          </cell>
        </row>
        <row r="1727">
          <cell r="B1727">
            <v>40609</v>
          </cell>
          <cell r="C1727">
            <v>40609</v>
          </cell>
          <cell r="E1727">
            <v>6.71</v>
          </cell>
          <cell r="F1727" t="str">
            <v>GEL</v>
          </cell>
          <cell r="G1727">
            <v>3.9</v>
          </cell>
          <cell r="H1727" t="str">
            <v>USD</v>
          </cell>
        </row>
        <row r="1728">
          <cell r="B1728">
            <v>40609</v>
          </cell>
          <cell r="C1728">
            <v>40609</v>
          </cell>
          <cell r="E1728">
            <v>13.42</v>
          </cell>
          <cell r="F1728" t="str">
            <v>GEL</v>
          </cell>
          <cell r="G1728">
            <v>7.8</v>
          </cell>
          <cell r="H1728" t="str">
            <v>USD</v>
          </cell>
        </row>
        <row r="1729">
          <cell r="B1729">
            <v>40609</v>
          </cell>
          <cell r="C1729">
            <v>40609</v>
          </cell>
          <cell r="E1729">
            <v>13.42</v>
          </cell>
          <cell r="F1729" t="str">
            <v>GEL</v>
          </cell>
          <cell r="G1729">
            <v>7.8</v>
          </cell>
          <cell r="H1729" t="str">
            <v>USD</v>
          </cell>
        </row>
        <row r="1730">
          <cell r="B1730">
            <v>40609</v>
          </cell>
          <cell r="C1730">
            <v>40609</v>
          </cell>
          <cell r="E1730">
            <v>13.42</v>
          </cell>
          <cell r="F1730" t="str">
            <v>GEL</v>
          </cell>
          <cell r="G1730">
            <v>7.8</v>
          </cell>
          <cell r="H1730" t="str">
            <v>USD</v>
          </cell>
        </row>
        <row r="1731">
          <cell r="B1731">
            <v>40609</v>
          </cell>
          <cell r="C1731">
            <v>40609</v>
          </cell>
          <cell r="E1731">
            <v>6.71</v>
          </cell>
          <cell r="F1731" t="str">
            <v>GEL</v>
          </cell>
          <cell r="G1731">
            <v>3.9</v>
          </cell>
          <cell r="H1731" t="str">
            <v>USD</v>
          </cell>
        </row>
        <row r="1732">
          <cell r="B1732">
            <v>40609</v>
          </cell>
          <cell r="C1732">
            <v>40609</v>
          </cell>
          <cell r="E1732">
            <v>46.94</v>
          </cell>
          <cell r="F1732" t="str">
            <v>GEL</v>
          </cell>
          <cell r="G1732">
            <v>27.3</v>
          </cell>
          <cell r="H1732" t="str">
            <v>USD</v>
          </cell>
        </row>
        <row r="1733">
          <cell r="B1733">
            <v>40609</v>
          </cell>
          <cell r="C1733">
            <v>40609</v>
          </cell>
          <cell r="E1733">
            <v>6.71</v>
          </cell>
          <cell r="F1733" t="str">
            <v>GEL</v>
          </cell>
          <cell r="G1733">
            <v>3.9</v>
          </cell>
          <cell r="H1733" t="str">
            <v>USD</v>
          </cell>
        </row>
        <row r="1734">
          <cell r="B1734">
            <v>40609</v>
          </cell>
          <cell r="C1734">
            <v>40609</v>
          </cell>
          <cell r="E1734">
            <v>6.71</v>
          </cell>
          <cell r="F1734" t="str">
            <v>GEL</v>
          </cell>
          <cell r="G1734">
            <v>3.9</v>
          </cell>
          <cell r="H1734" t="str">
            <v>USD</v>
          </cell>
        </row>
        <row r="1735">
          <cell r="B1735">
            <v>40609</v>
          </cell>
          <cell r="C1735">
            <v>40609</v>
          </cell>
          <cell r="E1735">
            <v>33.53</v>
          </cell>
          <cell r="F1735" t="str">
            <v>GEL</v>
          </cell>
          <cell r="G1735">
            <v>19.5</v>
          </cell>
          <cell r="H1735" t="str">
            <v>USD</v>
          </cell>
        </row>
        <row r="1736">
          <cell r="B1736">
            <v>40609</v>
          </cell>
          <cell r="C1736">
            <v>40609</v>
          </cell>
          <cell r="E1736">
            <v>20.12</v>
          </cell>
          <cell r="F1736" t="str">
            <v>GEL</v>
          </cell>
          <cell r="G1736">
            <v>11.700000000000001</v>
          </cell>
          <cell r="H1736" t="str">
            <v>USD</v>
          </cell>
        </row>
        <row r="1737">
          <cell r="B1737">
            <v>40609</v>
          </cell>
          <cell r="C1737">
            <v>40609</v>
          </cell>
          <cell r="E1737">
            <v>13.41</v>
          </cell>
          <cell r="F1737" t="str">
            <v>GEL</v>
          </cell>
          <cell r="G1737">
            <v>7.8</v>
          </cell>
          <cell r="H1737" t="str">
            <v>USD</v>
          </cell>
        </row>
        <row r="1738">
          <cell r="B1738">
            <v>40609</v>
          </cell>
          <cell r="C1738">
            <v>40609</v>
          </cell>
          <cell r="E1738">
            <v>20.12</v>
          </cell>
          <cell r="F1738" t="str">
            <v>GEL</v>
          </cell>
          <cell r="G1738">
            <v>11.700000000000001</v>
          </cell>
          <cell r="H1738" t="str">
            <v>USD</v>
          </cell>
        </row>
        <row r="1739">
          <cell r="B1739">
            <v>40609</v>
          </cell>
          <cell r="C1739">
            <v>40609</v>
          </cell>
          <cell r="E1739">
            <v>13.41</v>
          </cell>
          <cell r="F1739" t="str">
            <v>GEL</v>
          </cell>
          <cell r="G1739">
            <v>7.8</v>
          </cell>
          <cell r="H1739" t="str">
            <v>USD</v>
          </cell>
        </row>
        <row r="1740">
          <cell r="B1740">
            <v>40609</v>
          </cell>
          <cell r="C1740">
            <v>40609</v>
          </cell>
          <cell r="E1740">
            <v>6.71</v>
          </cell>
          <cell r="F1740" t="str">
            <v>GEL</v>
          </cell>
          <cell r="G1740">
            <v>3.9</v>
          </cell>
          <cell r="H1740" t="str">
            <v>USD</v>
          </cell>
        </row>
        <row r="1741">
          <cell r="B1741">
            <v>40609</v>
          </cell>
          <cell r="C1741">
            <v>40609</v>
          </cell>
          <cell r="E1741">
            <v>6.71</v>
          </cell>
          <cell r="F1741" t="str">
            <v>GEL</v>
          </cell>
          <cell r="G1741">
            <v>3.9</v>
          </cell>
          <cell r="H1741" t="str">
            <v>USD</v>
          </cell>
        </row>
        <row r="1742">
          <cell r="B1742">
            <v>40609</v>
          </cell>
          <cell r="C1742">
            <v>40609</v>
          </cell>
          <cell r="E1742">
            <v>13.42</v>
          </cell>
          <cell r="F1742" t="str">
            <v>GEL</v>
          </cell>
          <cell r="G1742">
            <v>7.8</v>
          </cell>
          <cell r="H1742" t="str">
            <v>USD</v>
          </cell>
        </row>
        <row r="1743">
          <cell r="B1743">
            <v>40609</v>
          </cell>
          <cell r="C1743">
            <v>40609</v>
          </cell>
          <cell r="E1743">
            <v>6.71</v>
          </cell>
          <cell r="F1743" t="str">
            <v>GEL</v>
          </cell>
          <cell r="G1743">
            <v>3.9</v>
          </cell>
          <cell r="H1743" t="str">
            <v>USD</v>
          </cell>
        </row>
        <row r="1744">
          <cell r="B1744">
            <v>40609</v>
          </cell>
          <cell r="C1744">
            <v>40609</v>
          </cell>
          <cell r="E1744">
            <v>6.71</v>
          </cell>
          <cell r="F1744" t="str">
            <v>GEL</v>
          </cell>
          <cell r="G1744">
            <v>3.9</v>
          </cell>
          <cell r="H1744" t="str">
            <v>USD</v>
          </cell>
        </row>
        <row r="1745">
          <cell r="B1745">
            <v>40609</v>
          </cell>
          <cell r="C1745">
            <v>40609</v>
          </cell>
          <cell r="E1745">
            <v>6.71</v>
          </cell>
          <cell r="F1745" t="str">
            <v>GEL</v>
          </cell>
          <cell r="G1745">
            <v>3.9</v>
          </cell>
          <cell r="H1745" t="str">
            <v>USD</v>
          </cell>
        </row>
        <row r="1746">
          <cell r="B1746">
            <v>40609</v>
          </cell>
          <cell r="C1746">
            <v>40609</v>
          </cell>
          <cell r="E1746">
            <v>33.53</v>
          </cell>
          <cell r="F1746" t="str">
            <v>GEL</v>
          </cell>
          <cell r="G1746">
            <v>19.5</v>
          </cell>
          <cell r="H1746" t="str">
            <v>USD</v>
          </cell>
        </row>
        <row r="1747">
          <cell r="B1747">
            <v>40609</v>
          </cell>
          <cell r="C1747">
            <v>40609</v>
          </cell>
          <cell r="E1747">
            <v>6.71</v>
          </cell>
          <cell r="F1747" t="str">
            <v>GEL</v>
          </cell>
          <cell r="G1747">
            <v>3.9</v>
          </cell>
          <cell r="H1747" t="str">
            <v>USD</v>
          </cell>
        </row>
        <row r="1748">
          <cell r="B1748">
            <v>40609</v>
          </cell>
          <cell r="C1748">
            <v>40609</v>
          </cell>
          <cell r="E1748">
            <v>13.41</v>
          </cell>
          <cell r="F1748" t="str">
            <v>GEL</v>
          </cell>
          <cell r="G1748">
            <v>7.8</v>
          </cell>
          <cell r="H1748" t="str">
            <v>USD</v>
          </cell>
        </row>
        <row r="1749">
          <cell r="B1749">
            <v>40609</v>
          </cell>
          <cell r="C1749">
            <v>40609</v>
          </cell>
          <cell r="E1749">
            <v>13.41</v>
          </cell>
          <cell r="F1749" t="str">
            <v>GEL</v>
          </cell>
          <cell r="G1749">
            <v>7.8</v>
          </cell>
          <cell r="H1749" t="str">
            <v>USD</v>
          </cell>
        </row>
        <row r="1750">
          <cell r="B1750">
            <v>40609</v>
          </cell>
          <cell r="C1750">
            <v>40609</v>
          </cell>
          <cell r="E1750">
            <v>13.42</v>
          </cell>
          <cell r="F1750" t="str">
            <v>GEL</v>
          </cell>
          <cell r="G1750">
            <v>7.8</v>
          </cell>
          <cell r="H1750" t="str">
            <v>USD</v>
          </cell>
        </row>
        <row r="1751">
          <cell r="B1751">
            <v>40609</v>
          </cell>
          <cell r="C1751">
            <v>40609</v>
          </cell>
          <cell r="E1751">
            <v>6.71</v>
          </cell>
          <cell r="F1751" t="str">
            <v>GEL</v>
          </cell>
          <cell r="G1751">
            <v>3.9</v>
          </cell>
          <cell r="H1751" t="str">
            <v>USD</v>
          </cell>
        </row>
        <row r="1752">
          <cell r="B1752">
            <v>40609</v>
          </cell>
          <cell r="C1752">
            <v>40609</v>
          </cell>
          <cell r="E1752">
            <v>13.41</v>
          </cell>
          <cell r="F1752" t="str">
            <v>GEL</v>
          </cell>
          <cell r="G1752">
            <v>7.8</v>
          </cell>
          <cell r="H1752" t="str">
            <v>USD</v>
          </cell>
        </row>
        <row r="1753">
          <cell r="B1753">
            <v>40609</v>
          </cell>
          <cell r="C1753">
            <v>40609</v>
          </cell>
          <cell r="E1753">
            <v>20.12</v>
          </cell>
          <cell r="F1753" t="str">
            <v>GEL</v>
          </cell>
          <cell r="G1753">
            <v>11.700000000000001</v>
          </cell>
          <cell r="H1753" t="str">
            <v>USD</v>
          </cell>
        </row>
        <row r="1754">
          <cell r="B1754">
            <v>40609</v>
          </cell>
          <cell r="C1754">
            <v>40609</v>
          </cell>
          <cell r="E1754">
            <v>6.71</v>
          </cell>
          <cell r="F1754" t="str">
            <v>GEL</v>
          </cell>
          <cell r="G1754">
            <v>3.9</v>
          </cell>
          <cell r="H1754" t="str">
            <v>USD</v>
          </cell>
        </row>
        <row r="1755">
          <cell r="B1755">
            <v>40609</v>
          </cell>
          <cell r="C1755">
            <v>40609</v>
          </cell>
          <cell r="E1755">
            <v>10.06</v>
          </cell>
          <cell r="F1755" t="str">
            <v>GEL</v>
          </cell>
          <cell r="G1755">
            <v>5.8500000000000005</v>
          </cell>
          <cell r="H1755" t="str">
            <v>USD</v>
          </cell>
        </row>
        <row r="1756">
          <cell r="B1756">
            <v>40609</v>
          </cell>
          <cell r="C1756">
            <v>40609</v>
          </cell>
          <cell r="E1756">
            <v>6.71</v>
          </cell>
          <cell r="F1756" t="str">
            <v>GEL</v>
          </cell>
          <cell r="G1756">
            <v>3.9</v>
          </cell>
          <cell r="H1756" t="str">
            <v>USD</v>
          </cell>
        </row>
        <row r="1757">
          <cell r="B1757">
            <v>40609</v>
          </cell>
          <cell r="C1757">
            <v>40609</v>
          </cell>
          <cell r="E1757">
            <v>3.35</v>
          </cell>
          <cell r="F1757" t="str">
            <v>GEL</v>
          </cell>
          <cell r="G1757">
            <v>1.95</v>
          </cell>
          <cell r="H1757" t="str">
            <v>USD</v>
          </cell>
        </row>
        <row r="1758">
          <cell r="B1758">
            <v>40609</v>
          </cell>
          <cell r="C1758">
            <v>40609</v>
          </cell>
          <cell r="E1758">
            <v>3.35</v>
          </cell>
          <cell r="F1758" t="str">
            <v>GEL</v>
          </cell>
          <cell r="G1758">
            <v>1.95</v>
          </cell>
          <cell r="H1758" t="str">
            <v>USD</v>
          </cell>
        </row>
        <row r="1759">
          <cell r="B1759">
            <v>40609</v>
          </cell>
          <cell r="C1759">
            <v>40609</v>
          </cell>
          <cell r="E1759">
            <v>6.71</v>
          </cell>
          <cell r="F1759" t="str">
            <v>GEL</v>
          </cell>
          <cell r="G1759">
            <v>3.9</v>
          </cell>
          <cell r="H1759" t="str">
            <v>USD</v>
          </cell>
        </row>
        <row r="1760">
          <cell r="B1760">
            <v>40609</v>
          </cell>
          <cell r="C1760">
            <v>40609</v>
          </cell>
          <cell r="E1760">
            <v>6.71</v>
          </cell>
          <cell r="F1760" t="str">
            <v>GEL</v>
          </cell>
          <cell r="G1760">
            <v>3.9</v>
          </cell>
          <cell r="H1760" t="str">
            <v>USD</v>
          </cell>
        </row>
        <row r="1761">
          <cell r="B1761">
            <v>40609</v>
          </cell>
          <cell r="C1761">
            <v>40609</v>
          </cell>
          <cell r="E1761">
            <v>3.35</v>
          </cell>
          <cell r="F1761" t="str">
            <v>GEL</v>
          </cell>
          <cell r="G1761">
            <v>1.95</v>
          </cell>
          <cell r="H1761" t="str">
            <v>USD</v>
          </cell>
        </row>
        <row r="1762">
          <cell r="B1762">
            <v>40609</v>
          </cell>
          <cell r="C1762">
            <v>40609</v>
          </cell>
          <cell r="E1762">
            <v>6.71</v>
          </cell>
          <cell r="F1762" t="str">
            <v>GEL</v>
          </cell>
          <cell r="G1762">
            <v>3.9</v>
          </cell>
          <cell r="H1762" t="str">
            <v>USD</v>
          </cell>
        </row>
        <row r="1763">
          <cell r="B1763">
            <v>40609</v>
          </cell>
          <cell r="C1763">
            <v>40609</v>
          </cell>
          <cell r="E1763">
            <v>6.71</v>
          </cell>
          <cell r="F1763" t="str">
            <v>GEL</v>
          </cell>
          <cell r="G1763">
            <v>3.9</v>
          </cell>
          <cell r="H1763" t="str">
            <v>USD</v>
          </cell>
        </row>
        <row r="1764">
          <cell r="B1764">
            <v>40609</v>
          </cell>
          <cell r="C1764">
            <v>40609</v>
          </cell>
          <cell r="E1764">
            <v>3.35</v>
          </cell>
          <cell r="F1764" t="str">
            <v>GEL</v>
          </cell>
          <cell r="G1764">
            <v>1.95</v>
          </cell>
          <cell r="H1764" t="str">
            <v>USD</v>
          </cell>
        </row>
        <row r="1765">
          <cell r="B1765">
            <v>40609</v>
          </cell>
          <cell r="C1765">
            <v>40609</v>
          </cell>
          <cell r="E1765">
            <v>10.06</v>
          </cell>
          <cell r="F1765" t="str">
            <v>GEL</v>
          </cell>
          <cell r="G1765">
            <v>5.8500000000000005</v>
          </cell>
          <cell r="H1765" t="str">
            <v>USD</v>
          </cell>
        </row>
        <row r="1766">
          <cell r="B1766">
            <v>40609</v>
          </cell>
          <cell r="C1766">
            <v>40609</v>
          </cell>
          <cell r="E1766">
            <v>10.06</v>
          </cell>
          <cell r="F1766" t="str">
            <v>GEL</v>
          </cell>
          <cell r="G1766">
            <v>5.8500000000000005</v>
          </cell>
          <cell r="H1766" t="str">
            <v>USD</v>
          </cell>
        </row>
        <row r="1767">
          <cell r="B1767">
            <v>40609</v>
          </cell>
          <cell r="C1767">
            <v>40609</v>
          </cell>
          <cell r="E1767">
            <v>3.35</v>
          </cell>
          <cell r="F1767" t="str">
            <v>GEL</v>
          </cell>
          <cell r="G1767">
            <v>1.95</v>
          </cell>
          <cell r="H1767" t="str">
            <v>USD</v>
          </cell>
        </row>
        <row r="1768">
          <cell r="B1768">
            <v>40609</v>
          </cell>
          <cell r="C1768">
            <v>40609</v>
          </cell>
          <cell r="E1768">
            <v>16.760000000000002</v>
          </cell>
          <cell r="F1768" t="str">
            <v>GEL</v>
          </cell>
          <cell r="G1768">
            <v>9.75</v>
          </cell>
          <cell r="H1768" t="str">
            <v>USD</v>
          </cell>
        </row>
        <row r="1769">
          <cell r="B1769">
            <v>40609</v>
          </cell>
          <cell r="C1769">
            <v>40609</v>
          </cell>
          <cell r="E1769">
            <v>26.82</v>
          </cell>
          <cell r="F1769" t="str">
            <v>GEL</v>
          </cell>
          <cell r="G1769">
            <v>15.6</v>
          </cell>
          <cell r="H1769" t="str">
            <v>USD</v>
          </cell>
        </row>
        <row r="1770">
          <cell r="B1770">
            <v>40609</v>
          </cell>
          <cell r="C1770">
            <v>40609</v>
          </cell>
          <cell r="E1770">
            <v>6.71</v>
          </cell>
          <cell r="F1770" t="str">
            <v>GEL</v>
          </cell>
          <cell r="G1770">
            <v>3.9</v>
          </cell>
          <cell r="H1770" t="str">
            <v>USD</v>
          </cell>
        </row>
        <row r="1771">
          <cell r="B1771">
            <v>40609</v>
          </cell>
          <cell r="C1771">
            <v>40609</v>
          </cell>
          <cell r="E1771">
            <v>20.12</v>
          </cell>
          <cell r="F1771" t="str">
            <v>GEL</v>
          </cell>
          <cell r="G1771">
            <v>11.700000000000001</v>
          </cell>
          <cell r="H1771" t="str">
            <v>USD</v>
          </cell>
        </row>
        <row r="1772">
          <cell r="B1772">
            <v>40609</v>
          </cell>
          <cell r="C1772">
            <v>40609</v>
          </cell>
          <cell r="E1772">
            <v>6.7</v>
          </cell>
          <cell r="F1772" t="str">
            <v>GEL</v>
          </cell>
          <cell r="G1772">
            <v>3.9</v>
          </cell>
          <cell r="H1772" t="str">
            <v>USD</v>
          </cell>
        </row>
        <row r="1773">
          <cell r="B1773">
            <v>40609</v>
          </cell>
          <cell r="C1773">
            <v>40609</v>
          </cell>
          <cell r="E1773">
            <v>6.71</v>
          </cell>
          <cell r="F1773" t="str">
            <v>GEL</v>
          </cell>
          <cell r="G1773">
            <v>3.9</v>
          </cell>
          <cell r="H1773" t="str">
            <v>USD</v>
          </cell>
        </row>
        <row r="1774">
          <cell r="B1774">
            <v>40609</v>
          </cell>
          <cell r="C1774">
            <v>40609</v>
          </cell>
          <cell r="E1774">
            <v>3.35</v>
          </cell>
          <cell r="F1774" t="str">
            <v>GEL</v>
          </cell>
          <cell r="G1774">
            <v>1.95</v>
          </cell>
          <cell r="H1774" t="str">
            <v>USD</v>
          </cell>
        </row>
        <row r="1775">
          <cell r="B1775">
            <v>40609</v>
          </cell>
          <cell r="C1775">
            <v>40609</v>
          </cell>
          <cell r="E1775">
            <v>53.65</v>
          </cell>
          <cell r="F1775" t="str">
            <v>GEL</v>
          </cell>
          <cell r="G1775">
            <v>31.2</v>
          </cell>
          <cell r="H1775" t="str">
            <v>USD</v>
          </cell>
        </row>
        <row r="1776">
          <cell r="B1776">
            <v>40609</v>
          </cell>
          <cell r="C1776">
            <v>40609</v>
          </cell>
          <cell r="E1776">
            <v>26.82</v>
          </cell>
          <cell r="F1776" t="str">
            <v>GEL</v>
          </cell>
          <cell r="G1776">
            <v>15.6</v>
          </cell>
          <cell r="H1776" t="str">
            <v>USD</v>
          </cell>
        </row>
        <row r="1777">
          <cell r="B1777">
            <v>40609</v>
          </cell>
          <cell r="C1777">
            <v>40609</v>
          </cell>
          <cell r="E1777">
            <v>103.95</v>
          </cell>
          <cell r="F1777" t="str">
            <v>GEL</v>
          </cell>
          <cell r="G1777">
            <v>60.45</v>
          </cell>
          <cell r="H1777" t="str">
            <v>USD</v>
          </cell>
        </row>
        <row r="1778">
          <cell r="B1778">
            <v>40609</v>
          </cell>
          <cell r="C1778">
            <v>40609</v>
          </cell>
          <cell r="E1778">
            <v>53.65</v>
          </cell>
          <cell r="F1778" t="str">
            <v>GEL</v>
          </cell>
          <cell r="G1778">
            <v>31.2</v>
          </cell>
          <cell r="H1778" t="str">
            <v>USD</v>
          </cell>
        </row>
        <row r="1779">
          <cell r="B1779">
            <v>40609</v>
          </cell>
          <cell r="C1779">
            <v>40609</v>
          </cell>
          <cell r="E1779">
            <v>26.830000000000002</v>
          </cell>
          <cell r="F1779" t="str">
            <v>GEL</v>
          </cell>
          <cell r="G1779">
            <v>15.6</v>
          </cell>
          <cell r="H1779" t="str">
            <v>USD</v>
          </cell>
        </row>
        <row r="1780">
          <cell r="B1780">
            <v>40609</v>
          </cell>
          <cell r="C1780">
            <v>40609</v>
          </cell>
          <cell r="E1780">
            <v>33.53</v>
          </cell>
          <cell r="F1780" t="str">
            <v>GEL</v>
          </cell>
          <cell r="G1780">
            <v>19.5</v>
          </cell>
          <cell r="H1780" t="str">
            <v>USD</v>
          </cell>
        </row>
        <row r="1781">
          <cell r="B1781">
            <v>40609</v>
          </cell>
          <cell r="C1781">
            <v>40609</v>
          </cell>
          <cell r="E1781">
            <v>6.71</v>
          </cell>
          <cell r="F1781" t="str">
            <v>GEL</v>
          </cell>
          <cell r="G1781">
            <v>3.9</v>
          </cell>
          <cell r="H1781" t="str">
            <v>USD</v>
          </cell>
        </row>
        <row r="1782">
          <cell r="B1782">
            <v>40609</v>
          </cell>
          <cell r="C1782">
            <v>40609</v>
          </cell>
          <cell r="E1782">
            <v>6.71</v>
          </cell>
          <cell r="F1782" t="str">
            <v>GEL</v>
          </cell>
          <cell r="G1782">
            <v>3.9</v>
          </cell>
          <cell r="H1782" t="str">
            <v>USD</v>
          </cell>
        </row>
        <row r="1783">
          <cell r="B1783">
            <v>40609</v>
          </cell>
          <cell r="C1783">
            <v>40609</v>
          </cell>
          <cell r="E1783">
            <v>6.71</v>
          </cell>
          <cell r="F1783" t="str">
            <v>GEL</v>
          </cell>
          <cell r="G1783">
            <v>3.9</v>
          </cell>
          <cell r="H1783" t="str">
            <v>USD</v>
          </cell>
        </row>
        <row r="1784">
          <cell r="B1784">
            <v>40609</v>
          </cell>
          <cell r="C1784">
            <v>40609</v>
          </cell>
          <cell r="E1784">
            <v>6.71</v>
          </cell>
          <cell r="F1784" t="str">
            <v>GEL</v>
          </cell>
          <cell r="G1784">
            <v>3.9</v>
          </cell>
          <cell r="H1784" t="str">
            <v>USD</v>
          </cell>
        </row>
        <row r="1785">
          <cell r="B1785">
            <v>40609</v>
          </cell>
          <cell r="C1785">
            <v>40609</v>
          </cell>
          <cell r="E1785">
            <v>1.72</v>
          </cell>
          <cell r="F1785" t="str">
            <v>GEL</v>
          </cell>
          <cell r="G1785">
            <v>1</v>
          </cell>
          <cell r="H1785" t="str">
            <v>USD</v>
          </cell>
        </row>
        <row r="1786">
          <cell r="B1786">
            <v>40609</v>
          </cell>
          <cell r="C1786">
            <v>40609</v>
          </cell>
          <cell r="E1786">
            <v>36.880000000000003</v>
          </cell>
          <cell r="F1786" t="str">
            <v>GEL</v>
          </cell>
          <cell r="G1786">
            <v>21.45</v>
          </cell>
          <cell r="H1786" t="str">
            <v>USD</v>
          </cell>
        </row>
        <row r="1787">
          <cell r="B1787">
            <v>40609</v>
          </cell>
          <cell r="C1787">
            <v>40609</v>
          </cell>
          <cell r="E1787">
            <v>20.12</v>
          </cell>
          <cell r="F1787" t="str">
            <v>GEL</v>
          </cell>
          <cell r="G1787">
            <v>11.700000000000001</v>
          </cell>
          <cell r="H1787" t="str">
            <v>USD</v>
          </cell>
        </row>
        <row r="1788">
          <cell r="B1788">
            <v>40609</v>
          </cell>
          <cell r="C1788">
            <v>40609</v>
          </cell>
          <cell r="E1788">
            <v>13.41</v>
          </cell>
          <cell r="F1788" t="str">
            <v>GEL</v>
          </cell>
          <cell r="G1788">
            <v>7.8</v>
          </cell>
          <cell r="H1788" t="str">
            <v>USD</v>
          </cell>
        </row>
        <row r="1789">
          <cell r="B1789">
            <v>40609</v>
          </cell>
          <cell r="C1789">
            <v>40609</v>
          </cell>
          <cell r="E1789">
            <v>3.35</v>
          </cell>
          <cell r="F1789" t="str">
            <v>GEL</v>
          </cell>
          <cell r="G1789">
            <v>1.95</v>
          </cell>
          <cell r="H1789" t="str">
            <v>USD</v>
          </cell>
        </row>
        <row r="1790">
          <cell r="B1790">
            <v>40609</v>
          </cell>
          <cell r="C1790">
            <v>40609</v>
          </cell>
          <cell r="E1790">
            <v>20.12</v>
          </cell>
          <cell r="F1790" t="str">
            <v>GEL</v>
          </cell>
          <cell r="G1790">
            <v>11.700000000000001</v>
          </cell>
          <cell r="H1790" t="str">
            <v>USD</v>
          </cell>
        </row>
        <row r="1791">
          <cell r="B1791">
            <v>40609</v>
          </cell>
          <cell r="C1791">
            <v>40609</v>
          </cell>
          <cell r="E1791">
            <v>5.36</v>
          </cell>
          <cell r="F1791" t="str">
            <v>GEL</v>
          </cell>
          <cell r="G1791">
            <v>3.12</v>
          </cell>
          <cell r="H1791" t="str">
            <v>USD</v>
          </cell>
        </row>
        <row r="1792">
          <cell r="B1792">
            <v>40609</v>
          </cell>
          <cell r="C1792">
            <v>40609</v>
          </cell>
          <cell r="E1792">
            <v>13.41</v>
          </cell>
          <cell r="F1792" t="str">
            <v>GEL</v>
          </cell>
          <cell r="G1792">
            <v>7.8</v>
          </cell>
          <cell r="H1792" t="str">
            <v>USD</v>
          </cell>
        </row>
        <row r="1793">
          <cell r="B1793">
            <v>40609</v>
          </cell>
          <cell r="C1793">
            <v>40609</v>
          </cell>
          <cell r="E1793">
            <v>6.71</v>
          </cell>
          <cell r="F1793" t="str">
            <v>GEL</v>
          </cell>
          <cell r="G1793">
            <v>3.9</v>
          </cell>
          <cell r="H1793" t="str">
            <v>USD</v>
          </cell>
        </row>
        <row r="1794">
          <cell r="B1794">
            <v>40609</v>
          </cell>
          <cell r="C1794">
            <v>40609</v>
          </cell>
          <cell r="E1794">
            <v>6.71</v>
          </cell>
          <cell r="F1794" t="str">
            <v>GEL</v>
          </cell>
          <cell r="G1794">
            <v>3.9</v>
          </cell>
          <cell r="H1794" t="str">
            <v>USD</v>
          </cell>
        </row>
        <row r="1795">
          <cell r="B1795">
            <v>40609</v>
          </cell>
          <cell r="C1795">
            <v>40609</v>
          </cell>
          <cell r="E1795">
            <v>3.35</v>
          </cell>
          <cell r="F1795" t="str">
            <v>GEL</v>
          </cell>
          <cell r="G1795">
            <v>1.95</v>
          </cell>
          <cell r="H1795" t="str">
            <v>USD</v>
          </cell>
        </row>
        <row r="1796">
          <cell r="B1796">
            <v>40609</v>
          </cell>
          <cell r="C1796">
            <v>40609</v>
          </cell>
          <cell r="E1796">
            <v>13.41</v>
          </cell>
          <cell r="F1796" t="str">
            <v>GEL</v>
          </cell>
          <cell r="G1796">
            <v>7.8</v>
          </cell>
          <cell r="H1796" t="str">
            <v>USD</v>
          </cell>
        </row>
        <row r="1797">
          <cell r="B1797">
            <v>40609</v>
          </cell>
          <cell r="C1797">
            <v>40609</v>
          </cell>
          <cell r="E1797">
            <v>3.35</v>
          </cell>
          <cell r="F1797" t="str">
            <v>GEL</v>
          </cell>
          <cell r="G1797">
            <v>1.95</v>
          </cell>
          <cell r="H1797" t="str">
            <v>USD</v>
          </cell>
        </row>
        <row r="1798">
          <cell r="B1798">
            <v>40609</v>
          </cell>
          <cell r="C1798">
            <v>40609</v>
          </cell>
          <cell r="E1798">
            <v>30.18</v>
          </cell>
          <cell r="F1798" t="str">
            <v>GEL</v>
          </cell>
          <cell r="G1798">
            <v>17.55</v>
          </cell>
          <cell r="H1798" t="str">
            <v>USD</v>
          </cell>
        </row>
        <row r="1799">
          <cell r="B1799">
            <v>40609</v>
          </cell>
          <cell r="C1799">
            <v>40609</v>
          </cell>
          <cell r="E1799">
            <v>13.42</v>
          </cell>
          <cell r="F1799" t="str">
            <v>GEL</v>
          </cell>
          <cell r="G1799">
            <v>7.8</v>
          </cell>
          <cell r="H1799" t="str">
            <v>USD</v>
          </cell>
        </row>
        <row r="1800">
          <cell r="B1800">
            <v>40609</v>
          </cell>
          <cell r="C1800">
            <v>40609</v>
          </cell>
          <cell r="E1800">
            <v>13</v>
          </cell>
          <cell r="F1800" t="str">
            <v>GEL</v>
          </cell>
          <cell r="G1800">
            <v>7.5600000000000005</v>
          </cell>
          <cell r="H1800" t="str">
            <v>USD</v>
          </cell>
        </row>
        <row r="1801">
          <cell r="B1801">
            <v>40609</v>
          </cell>
          <cell r="C1801">
            <v>40609</v>
          </cell>
          <cell r="E1801">
            <v>7.05</v>
          </cell>
          <cell r="F1801" t="str">
            <v>GEL</v>
          </cell>
          <cell r="G1801">
            <v>4.0999999999999996</v>
          </cell>
          <cell r="H1801" t="str">
            <v>USD</v>
          </cell>
        </row>
        <row r="1802">
          <cell r="B1802">
            <v>40609</v>
          </cell>
          <cell r="C1802">
            <v>40609</v>
          </cell>
          <cell r="E1802">
            <v>2.39</v>
          </cell>
          <cell r="F1802" t="str">
            <v>GEL</v>
          </cell>
          <cell r="G1802">
            <v>1.3900000000000001</v>
          </cell>
          <cell r="H1802" t="str">
            <v>USD</v>
          </cell>
        </row>
        <row r="1803">
          <cell r="B1803">
            <v>40609</v>
          </cell>
          <cell r="C1803">
            <v>40609</v>
          </cell>
          <cell r="E1803">
            <v>6.69</v>
          </cell>
          <cell r="F1803" t="str">
            <v>GEL</v>
          </cell>
          <cell r="G1803">
            <v>3.89</v>
          </cell>
          <cell r="H1803" t="str">
            <v>USD</v>
          </cell>
        </row>
        <row r="1804">
          <cell r="B1804">
            <v>40609</v>
          </cell>
          <cell r="C1804">
            <v>40609</v>
          </cell>
          <cell r="E1804">
            <v>76.95</v>
          </cell>
          <cell r="F1804" t="str">
            <v>GEL</v>
          </cell>
          <cell r="G1804">
            <v>44.75</v>
          </cell>
          <cell r="H1804" t="str">
            <v>USD</v>
          </cell>
        </row>
        <row r="1805">
          <cell r="B1805">
            <v>40609</v>
          </cell>
          <cell r="C1805">
            <v>40609</v>
          </cell>
          <cell r="E1805">
            <v>27.080000000000002</v>
          </cell>
          <cell r="F1805" t="str">
            <v>GEL</v>
          </cell>
          <cell r="G1805">
            <v>15.75</v>
          </cell>
          <cell r="H1805" t="str">
            <v>USD</v>
          </cell>
        </row>
        <row r="1806">
          <cell r="B1806">
            <v>40609</v>
          </cell>
          <cell r="C1806">
            <v>40609</v>
          </cell>
          <cell r="E1806">
            <v>172.76</v>
          </cell>
          <cell r="F1806" t="str">
            <v>GEL</v>
          </cell>
          <cell r="G1806">
            <v>100.47</v>
          </cell>
          <cell r="H1806" t="str">
            <v>USD</v>
          </cell>
        </row>
        <row r="1807">
          <cell r="B1807">
            <v>40609</v>
          </cell>
          <cell r="C1807">
            <v>40609</v>
          </cell>
          <cell r="E1807">
            <v>0.69000000000000006</v>
          </cell>
          <cell r="F1807" t="str">
            <v>GEL</v>
          </cell>
          <cell r="G1807">
            <v>0.4</v>
          </cell>
          <cell r="H1807" t="str">
            <v>USD</v>
          </cell>
        </row>
        <row r="1808">
          <cell r="B1808">
            <v>40609</v>
          </cell>
          <cell r="C1808">
            <v>40609</v>
          </cell>
          <cell r="E1808">
            <v>11.06</v>
          </cell>
          <cell r="F1808" t="str">
            <v>GEL</v>
          </cell>
          <cell r="G1808">
            <v>6.43</v>
          </cell>
          <cell r="H1808" t="str">
            <v>USD</v>
          </cell>
        </row>
        <row r="1809">
          <cell r="B1809">
            <v>40609</v>
          </cell>
          <cell r="C1809">
            <v>40609</v>
          </cell>
          <cell r="E1809">
            <v>4.9800000000000004</v>
          </cell>
          <cell r="F1809" t="str">
            <v>GEL</v>
          </cell>
          <cell r="G1809">
            <v>2.9</v>
          </cell>
          <cell r="H1809" t="str">
            <v>USD</v>
          </cell>
        </row>
        <row r="1810">
          <cell r="B1810">
            <v>40609</v>
          </cell>
          <cell r="C1810">
            <v>40609</v>
          </cell>
          <cell r="E1810">
            <v>4.0200000000000005</v>
          </cell>
          <cell r="F1810" t="str">
            <v>GEL</v>
          </cell>
          <cell r="G1810">
            <v>2.34</v>
          </cell>
          <cell r="H1810" t="str">
            <v>USD</v>
          </cell>
        </row>
        <row r="1811">
          <cell r="B1811">
            <v>40609</v>
          </cell>
          <cell r="C1811">
            <v>40609</v>
          </cell>
          <cell r="E1811">
            <v>406.96000000000004</v>
          </cell>
          <cell r="F1811" t="str">
            <v>USD</v>
          </cell>
          <cell r="G1811">
            <v>708.44</v>
          </cell>
          <cell r="H1811" t="str">
            <v>GEL</v>
          </cell>
        </row>
        <row r="1812">
          <cell r="B1812">
            <v>40609</v>
          </cell>
          <cell r="C1812">
            <v>40609</v>
          </cell>
          <cell r="E1812">
            <v>11166.33</v>
          </cell>
          <cell r="F1812" t="str">
            <v>GEL</v>
          </cell>
          <cell r="G1812">
            <v>4780.03</v>
          </cell>
          <cell r="H1812" t="str">
            <v>EUR</v>
          </cell>
        </row>
        <row r="1813">
          <cell r="B1813">
            <v>40609</v>
          </cell>
          <cell r="C1813">
            <v>40609</v>
          </cell>
          <cell r="E1813">
            <v>115836.66</v>
          </cell>
          <cell r="F1813" t="str">
            <v>GEL</v>
          </cell>
          <cell r="G1813">
            <v>68248.34</v>
          </cell>
          <cell r="H1813" t="str">
            <v>USD</v>
          </cell>
        </row>
        <row r="1814">
          <cell r="B1814">
            <v>40609</v>
          </cell>
          <cell r="C1814">
            <v>40609</v>
          </cell>
          <cell r="E1814">
            <v>67.06</v>
          </cell>
          <cell r="F1814" t="str">
            <v>GEL</v>
          </cell>
          <cell r="G1814">
            <v>39</v>
          </cell>
          <cell r="H1814" t="str">
            <v>USD</v>
          </cell>
        </row>
        <row r="1815">
          <cell r="B1815">
            <v>40609</v>
          </cell>
          <cell r="C1815">
            <v>40609</v>
          </cell>
          <cell r="E1815">
            <v>33.53</v>
          </cell>
          <cell r="F1815" t="str">
            <v>GEL</v>
          </cell>
          <cell r="G1815">
            <v>19.5</v>
          </cell>
          <cell r="H1815" t="str">
            <v>USD</v>
          </cell>
        </row>
        <row r="1816">
          <cell r="B1816">
            <v>40609</v>
          </cell>
          <cell r="C1816">
            <v>40609</v>
          </cell>
          <cell r="E1816">
            <v>134.12</v>
          </cell>
          <cell r="F1816" t="str">
            <v>GEL</v>
          </cell>
          <cell r="G1816">
            <v>78</v>
          </cell>
          <cell r="H1816" t="str">
            <v>USD</v>
          </cell>
        </row>
        <row r="1817">
          <cell r="B1817">
            <v>40609</v>
          </cell>
          <cell r="C1817">
            <v>40609</v>
          </cell>
          <cell r="E1817">
            <v>60.35</v>
          </cell>
          <cell r="F1817" t="str">
            <v>GEL</v>
          </cell>
          <cell r="G1817">
            <v>35.1</v>
          </cell>
          <cell r="H1817" t="str">
            <v>USD</v>
          </cell>
        </row>
        <row r="1818">
          <cell r="B1818">
            <v>40609</v>
          </cell>
          <cell r="C1818">
            <v>40609</v>
          </cell>
          <cell r="E1818">
            <v>20.12</v>
          </cell>
          <cell r="F1818" t="str">
            <v>GEL</v>
          </cell>
          <cell r="G1818">
            <v>11.700000000000001</v>
          </cell>
          <cell r="H1818" t="str">
            <v>USD</v>
          </cell>
        </row>
        <row r="1819">
          <cell r="B1819">
            <v>40609</v>
          </cell>
          <cell r="C1819">
            <v>40609</v>
          </cell>
          <cell r="E1819">
            <v>6.71</v>
          </cell>
          <cell r="F1819" t="str">
            <v>GEL</v>
          </cell>
          <cell r="G1819">
            <v>3.9</v>
          </cell>
          <cell r="H1819" t="str">
            <v>USD</v>
          </cell>
        </row>
        <row r="1820">
          <cell r="B1820">
            <v>40609</v>
          </cell>
          <cell r="C1820">
            <v>40609</v>
          </cell>
          <cell r="E1820">
            <v>48.28</v>
          </cell>
          <cell r="F1820" t="str">
            <v>GEL</v>
          </cell>
          <cell r="G1820">
            <v>28.080000000000002</v>
          </cell>
          <cell r="H1820" t="str">
            <v>USD</v>
          </cell>
        </row>
        <row r="1821">
          <cell r="B1821">
            <v>40609</v>
          </cell>
          <cell r="C1821">
            <v>40609</v>
          </cell>
          <cell r="E1821">
            <v>42.85</v>
          </cell>
          <cell r="F1821" t="str">
            <v>GEL</v>
          </cell>
          <cell r="G1821">
            <v>24.92</v>
          </cell>
          <cell r="H1821" t="str">
            <v>USD</v>
          </cell>
        </row>
        <row r="1822">
          <cell r="B1822">
            <v>40609</v>
          </cell>
          <cell r="C1822">
            <v>40609</v>
          </cell>
          <cell r="E1822">
            <v>396.11</v>
          </cell>
          <cell r="F1822" t="str">
            <v>EUR</v>
          </cell>
          <cell r="G1822">
            <v>951.1</v>
          </cell>
          <cell r="H1822" t="str">
            <v>GEL</v>
          </cell>
        </row>
        <row r="1823">
          <cell r="B1823">
            <v>40609</v>
          </cell>
          <cell r="C1823">
            <v>40609</v>
          </cell>
          <cell r="E1823">
            <v>28951.119999999999</v>
          </cell>
          <cell r="F1823" t="str">
            <v>EUR</v>
          </cell>
          <cell r="G1823">
            <v>40618.42</v>
          </cell>
          <cell r="H1823" t="str">
            <v>USD</v>
          </cell>
        </row>
        <row r="1824">
          <cell r="B1824">
            <v>40609</v>
          </cell>
          <cell r="C1824">
            <v>40609</v>
          </cell>
          <cell r="E1824">
            <v>740.77</v>
          </cell>
          <cell r="F1824" t="str">
            <v>USD</v>
          </cell>
          <cell r="G1824">
            <v>1281.82</v>
          </cell>
          <cell r="H1824" t="str">
            <v>GEL</v>
          </cell>
        </row>
        <row r="1825">
          <cell r="B1825">
            <v>40609</v>
          </cell>
          <cell r="C1825">
            <v>40609</v>
          </cell>
          <cell r="E1825">
            <v>104.71000000000001</v>
          </cell>
          <cell r="F1825" t="str">
            <v>USD</v>
          </cell>
          <cell r="G1825">
            <v>180.05</v>
          </cell>
          <cell r="H1825" t="str">
            <v>GEL</v>
          </cell>
        </row>
        <row r="1826">
          <cell r="B1826">
            <v>40609</v>
          </cell>
          <cell r="C1826">
            <v>40609</v>
          </cell>
          <cell r="E1826">
            <v>19.350000000000001</v>
          </cell>
          <cell r="F1826" t="str">
            <v>GEL</v>
          </cell>
          <cell r="G1826">
            <v>11.25</v>
          </cell>
          <cell r="H1826" t="str">
            <v>USD</v>
          </cell>
        </row>
        <row r="1827">
          <cell r="B1827">
            <v>40609</v>
          </cell>
          <cell r="C1827">
            <v>40609</v>
          </cell>
          <cell r="E1827">
            <v>984.58</v>
          </cell>
          <cell r="F1827" t="str">
            <v>USD</v>
          </cell>
          <cell r="G1827">
            <v>1692.99</v>
          </cell>
          <cell r="H1827" t="str">
            <v>GEL</v>
          </cell>
        </row>
        <row r="1828">
          <cell r="B1828">
            <v>40609</v>
          </cell>
          <cell r="C1828">
            <v>40609</v>
          </cell>
          <cell r="E1828">
            <v>44.58</v>
          </cell>
          <cell r="F1828" t="str">
            <v>USD</v>
          </cell>
          <cell r="G1828">
            <v>77.22</v>
          </cell>
          <cell r="H1828" t="str">
            <v>GEL</v>
          </cell>
        </row>
        <row r="1829">
          <cell r="B1829">
            <v>40609</v>
          </cell>
          <cell r="C1829">
            <v>40609</v>
          </cell>
          <cell r="E1829">
            <v>1055.3900000000001</v>
          </cell>
          <cell r="F1829" t="str">
            <v>GEL</v>
          </cell>
          <cell r="G1829">
            <v>613.78</v>
          </cell>
          <cell r="H1829" t="str">
            <v>USD</v>
          </cell>
        </row>
        <row r="1830">
          <cell r="B1830">
            <v>40609</v>
          </cell>
          <cell r="C1830">
            <v>40609</v>
          </cell>
          <cell r="E1830">
            <v>601.07000000000005</v>
          </cell>
          <cell r="F1830" t="str">
            <v>USD</v>
          </cell>
          <cell r="G1830">
            <v>1033.54</v>
          </cell>
          <cell r="H1830" t="str">
            <v>GEL</v>
          </cell>
        </row>
        <row r="1831">
          <cell r="B1831">
            <v>40609</v>
          </cell>
          <cell r="C1831">
            <v>40609</v>
          </cell>
          <cell r="E1831">
            <v>44</v>
          </cell>
          <cell r="F1831" t="str">
            <v>USD</v>
          </cell>
          <cell r="G1831">
            <v>75.650000000000006</v>
          </cell>
          <cell r="H1831" t="str">
            <v>GEL</v>
          </cell>
        </row>
        <row r="1832">
          <cell r="B1832">
            <v>40609</v>
          </cell>
          <cell r="C1832">
            <v>40609</v>
          </cell>
          <cell r="E1832">
            <v>5.94</v>
          </cell>
          <cell r="F1832" t="str">
            <v>EUR</v>
          </cell>
          <cell r="G1832">
            <v>14.26</v>
          </cell>
          <cell r="H1832" t="str">
            <v>GEL</v>
          </cell>
        </row>
        <row r="1833">
          <cell r="B1833">
            <v>40609</v>
          </cell>
          <cell r="C1833">
            <v>40609</v>
          </cell>
          <cell r="E1833">
            <v>93.73</v>
          </cell>
          <cell r="F1833" t="str">
            <v>EUR</v>
          </cell>
          <cell r="G1833">
            <v>225.05</v>
          </cell>
          <cell r="H1833" t="str">
            <v>GEL</v>
          </cell>
        </row>
        <row r="1834">
          <cell r="B1834">
            <v>40609</v>
          </cell>
          <cell r="C1834">
            <v>40609</v>
          </cell>
          <cell r="E1834">
            <v>101.03</v>
          </cell>
          <cell r="F1834" t="str">
            <v>USD</v>
          </cell>
          <cell r="G1834">
            <v>173.72</v>
          </cell>
          <cell r="H1834" t="str">
            <v>GEL</v>
          </cell>
        </row>
        <row r="1835">
          <cell r="B1835">
            <v>40609</v>
          </cell>
          <cell r="C1835">
            <v>40609</v>
          </cell>
          <cell r="E1835">
            <v>478.39</v>
          </cell>
          <cell r="F1835" t="str">
            <v>USD</v>
          </cell>
          <cell r="G1835">
            <v>822.59</v>
          </cell>
          <cell r="H1835" t="str">
            <v>GEL</v>
          </cell>
        </row>
        <row r="1836">
          <cell r="B1836">
            <v>40609</v>
          </cell>
          <cell r="C1836">
            <v>40609</v>
          </cell>
          <cell r="E1836">
            <v>15.06</v>
          </cell>
          <cell r="F1836" t="str">
            <v>USD</v>
          </cell>
          <cell r="G1836">
            <v>25.89</v>
          </cell>
          <cell r="H1836" t="str">
            <v>GEL</v>
          </cell>
        </row>
        <row r="1837">
          <cell r="B1837">
            <v>40609</v>
          </cell>
          <cell r="C1837">
            <v>40609</v>
          </cell>
          <cell r="E1837">
            <v>240.22</v>
          </cell>
          <cell r="F1837" t="str">
            <v>USD</v>
          </cell>
          <cell r="G1837">
            <v>413.05</v>
          </cell>
          <cell r="H1837" t="str">
            <v>GEL</v>
          </cell>
        </row>
        <row r="1838">
          <cell r="B1838">
            <v>40609</v>
          </cell>
          <cell r="C1838">
            <v>40609</v>
          </cell>
          <cell r="E1838">
            <v>140116</v>
          </cell>
          <cell r="F1838" t="str">
            <v>USD</v>
          </cell>
          <cell r="G1838">
            <v>100000</v>
          </cell>
          <cell r="H1838" t="str">
            <v>EUR</v>
          </cell>
        </row>
        <row r="1839">
          <cell r="B1839">
            <v>40609</v>
          </cell>
          <cell r="C1839">
            <v>40609</v>
          </cell>
          <cell r="E1839">
            <v>100000</v>
          </cell>
          <cell r="F1839" t="str">
            <v>EUR</v>
          </cell>
          <cell r="G1839">
            <v>139777</v>
          </cell>
          <cell r="H1839" t="str">
            <v>USD</v>
          </cell>
        </row>
        <row r="1840">
          <cell r="B1840">
            <v>40609</v>
          </cell>
          <cell r="C1840">
            <v>40609</v>
          </cell>
          <cell r="E1840">
            <v>140232</v>
          </cell>
          <cell r="F1840" t="str">
            <v>USD</v>
          </cell>
          <cell r="G1840">
            <v>100000</v>
          </cell>
          <cell r="H1840" t="str">
            <v>EUR</v>
          </cell>
        </row>
        <row r="1841">
          <cell r="B1841">
            <v>40609</v>
          </cell>
          <cell r="C1841">
            <v>40609</v>
          </cell>
          <cell r="E1841">
            <v>10000</v>
          </cell>
          <cell r="F1841" t="str">
            <v>EUR</v>
          </cell>
          <cell r="G1841">
            <v>13992.500000000002</v>
          </cell>
          <cell r="H1841" t="str">
            <v>USD</v>
          </cell>
        </row>
        <row r="1842">
          <cell r="B1842">
            <v>40609</v>
          </cell>
          <cell r="C1842">
            <v>40609</v>
          </cell>
          <cell r="E1842">
            <v>14023.2</v>
          </cell>
          <cell r="F1842" t="str">
            <v>USD</v>
          </cell>
          <cell r="G1842">
            <v>10000</v>
          </cell>
          <cell r="H1842" t="str">
            <v>EUR</v>
          </cell>
        </row>
        <row r="1843">
          <cell r="B1843">
            <v>40609</v>
          </cell>
          <cell r="C1843">
            <v>40609</v>
          </cell>
          <cell r="E1843">
            <v>20000</v>
          </cell>
          <cell r="F1843" t="str">
            <v>GBP</v>
          </cell>
          <cell r="G1843">
            <v>32505.199999999997</v>
          </cell>
          <cell r="H1843" t="str">
            <v>USD</v>
          </cell>
        </row>
        <row r="1844">
          <cell r="B1844">
            <v>40609</v>
          </cell>
          <cell r="C1844">
            <v>40609</v>
          </cell>
          <cell r="E1844">
            <v>10000</v>
          </cell>
          <cell r="F1844" t="str">
            <v>GBP</v>
          </cell>
          <cell r="G1844">
            <v>16331.500000000002</v>
          </cell>
          <cell r="H1844" t="str">
            <v>USD</v>
          </cell>
        </row>
        <row r="1845">
          <cell r="B1845">
            <v>40609</v>
          </cell>
          <cell r="C1845">
            <v>40609</v>
          </cell>
          <cell r="E1845">
            <v>279988</v>
          </cell>
          <cell r="F1845" t="str">
            <v>USD</v>
          </cell>
          <cell r="G1845">
            <v>200000</v>
          </cell>
          <cell r="H1845" t="str">
            <v>EUR</v>
          </cell>
        </row>
        <row r="1846">
          <cell r="B1846">
            <v>40609</v>
          </cell>
          <cell r="C1846">
            <v>40609</v>
          </cell>
          <cell r="E1846">
            <v>126069.3</v>
          </cell>
          <cell r="F1846" t="str">
            <v>USD</v>
          </cell>
          <cell r="G1846">
            <v>90000</v>
          </cell>
          <cell r="H1846" t="str">
            <v>EUR</v>
          </cell>
        </row>
        <row r="1847">
          <cell r="C1847">
            <v>40609</v>
          </cell>
          <cell r="E1847">
            <v>61527.030000000261</v>
          </cell>
          <cell r="F1847" t="str">
            <v>GEL</v>
          </cell>
        </row>
        <row r="1848">
          <cell r="C1848">
            <v>40609</v>
          </cell>
          <cell r="G1848">
            <v>62208.959999999963</v>
          </cell>
          <cell r="H1848" t="str">
            <v>GEL</v>
          </cell>
        </row>
        <row r="1849">
          <cell r="C1849">
            <v>40609</v>
          </cell>
          <cell r="E1849">
            <v>885110.6099999994</v>
          </cell>
          <cell r="F1849" t="str">
            <v>GEL</v>
          </cell>
        </row>
        <row r="1850">
          <cell r="C1850">
            <v>40609</v>
          </cell>
          <cell r="G1850">
            <v>1103598.5300000012</v>
          </cell>
          <cell r="H1850" t="str">
            <v>GEL</v>
          </cell>
        </row>
        <row r="1851">
          <cell r="B1851">
            <v>40609</v>
          </cell>
          <cell r="C1851">
            <v>40609</v>
          </cell>
          <cell r="E1851">
            <v>293.33999999999997</v>
          </cell>
          <cell r="F1851" t="str">
            <v>GEL</v>
          </cell>
          <cell r="G1851">
            <v>122.19</v>
          </cell>
          <cell r="H1851" t="str">
            <v>EUR</v>
          </cell>
        </row>
        <row r="1852">
          <cell r="B1852">
            <v>40609</v>
          </cell>
          <cell r="C1852">
            <v>40609</v>
          </cell>
          <cell r="E1852">
            <v>3108.88</v>
          </cell>
          <cell r="F1852" t="str">
            <v>GEL</v>
          </cell>
          <cell r="G1852">
            <v>1802.62</v>
          </cell>
          <cell r="H1852" t="str">
            <v>USD</v>
          </cell>
        </row>
        <row r="1853">
          <cell r="B1853">
            <v>40609</v>
          </cell>
          <cell r="C1853">
            <v>40609</v>
          </cell>
          <cell r="E1853">
            <v>588.20000000000005</v>
          </cell>
          <cell r="F1853" t="str">
            <v>GEL</v>
          </cell>
          <cell r="G1853">
            <v>244.97</v>
          </cell>
          <cell r="H1853" t="str">
            <v>EUR</v>
          </cell>
        </row>
        <row r="1854">
          <cell r="B1854">
            <v>40609</v>
          </cell>
          <cell r="C1854">
            <v>40609</v>
          </cell>
          <cell r="E1854">
            <v>5586.69</v>
          </cell>
          <cell r="F1854" t="str">
            <v>GEL</v>
          </cell>
          <cell r="G1854">
            <v>3249.02</v>
          </cell>
          <cell r="H1854" t="str">
            <v>USD</v>
          </cell>
        </row>
        <row r="1855">
          <cell r="B1855">
            <v>40609</v>
          </cell>
          <cell r="C1855">
            <v>40609</v>
          </cell>
          <cell r="E1855">
            <v>418494</v>
          </cell>
          <cell r="F1855" t="str">
            <v>USD</v>
          </cell>
          <cell r="G1855">
            <v>719600.43299999996</v>
          </cell>
          <cell r="H1855" t="str">
            <v>GEL</v>
          </cell>
        </row>
        <row r="1856">
          <cell r="B1856">
            <v>40609</v>
          </cell>
          <cell r="C1856">
            <v>40609</v>
          </cell>
          <cell r="E1856">
            <v>16840.835180000002</v>
          </cell>
          <cell r="F1856" t="str">
            <v>GEL</v>
          </cell>
          <cell r="G1856">
            <v>7013.8</v>
          </cell>
          <cell r="H1856" t="str">
            <v>EUR</v>
          </cell>
        </row>
        <row r="1857">
          <cell r="B1857">
            <v>40609</v>
          </cell>
          <cell r="C1857">
            <v>40609</v>
          </cell>
          <cell r="E1857">
            <v>171.40282500000001</v>
          </cell>
          <cell r="F1857" t="str">
            <v>GEL</v>
          </cell>
          <cell r="G1857">
            <v>61.27</v>
          </cell>
          <cell r="H1857" t="str">
            <v>GBP</v>
          </cell>
        </row>
        <row r="1858">
          <cell r="B1858">
            <v>40609</v>
          </cell>
          <cell r="C1858">
            <v>40609</v>
          </cell>
          <cell r="E1858">
            <v>1854.6681959999999</v>
          </cell>
          <cell r="F1858" t="str">
            <v>GEL</v>
          </cell>
          <cell r="G1858">
            <v>3892.6</v>
          </cell>
          <cell r="H1858" t="str">
            <v>ILS</v>
          </cell>
        </row>
        <row r="1859">
          <cell r="B1859">
            <v>40609</v>
          </cell>
          <cell r="C1859">
            <v>40609</v>
          </cell>
          <cell r="E1859">
            <v>435.19897600000002</v>
          </cell>
          <cell r="F1859" t="str">
            <v>GEL</v>
          </cell>
          <cell r="G1859">
            <v>200.96</v>
          </cell>
          <cell r="H1859" t="str">
            <v>AZN</v>
          </cell>
        </row>
        <row r="1860">
          <cell r="B1860">
            <v>40611</v>
          </cell>
          <cell r="C1860">
            <v>40611</v>
          </cell>
          <cell r="E1860">
            <v>852.23</v>
          </cell>
          <cell r="F1860" t="str">
            <v>GEL</v>
          </cell>
          <cell r="G1860">
            <v>495.83</v>
          </cell>
          <cell r="H1860" t="str">
            <v>USD</v>
          </cell>
        </row>
        <row r="1861">
          <cell r="B1861">
            <v>40611</v>
          </cell>
          <cell r="C1861">
            <v>40611</v>
          </cell>
          <cell r="E1861">
            <v>217.72</v>
          </cell>
          <cell r="F1861" t="str">
            <v>GEL</v>
          </cell>
          <cell r="G1861">
            <v>126.67</v>
          </cell>
          <cell r="H1861" t="str">
            <v>USD</v>
          </cell>
        </row>
        <row r="1862">
          <cell r="B1862">
            <v>40611</v>
          </cell>
          <cell r="C1862">
            <v>40611</v>
          </cell>
          <cell r="E1862">
            <v>909.75</v>
          </cell>
          <cell r="F1862" t="str">
            <v>EUR</v>
          </cell>
          <cell r="G1862">
            <v>2192.3200000000002</v>
          </cell>
          <cell r="H1862" t="str">
            <v>GEL</v>
          </cell>
        </row>
        <row r="1863">
          <cell r="B1863">
            <v>40611</v>
          </cell>
          <cell r="C1863">
            <v>40611</v>
          </cell>
          <cell r="E1863">
            <v>1265.1500000000001</v>
          </cell>
          <cell r="F1863" t="str">
            <v>GEL</v>
          </cell>
          <cell r="G1863">
            <v>525</v>
          </cell>
          <cell r="H1863" t="str">
            <v>EUR</v>
          </cell>
        </row>
        <row r="1864">
          <cell r="B1864">
            <v>40611</v>
          </cell>
          <cell r="C1864">
            <v>40611</v>
          </cell>
          <cell r="E1864">
            <v>0.93</v>
          </cell>
          <cell r="F1864" t="str">
            <v>GEL</v>
          </cell>
          <cell r="G1864">
            <v>0.54</v>
          </cell>
          <cell r="H1864" t="str">
            <v>USD</v>
          </cell>
        </row>
        <row r="1865">
          <cell r="B1865">
            <v>40611</v>
          </cell>
          <cell r="C1865">
            <v>40611</v>
          </cell>
          <cell r="E1865">
            <v>12</v>
          </cell>
          <cell r="F1865" t="str">
            <v>USD</v>
          </cell>
          <cell r="G1865">
            <v>20.63</v>
          </cell>
          <cell r="H1865" t="str">
            <v>GEL</v>
          </cell>
        </row>
        <row r="1866">
          <cell r="B1866">
            <v>40611</v>
          </cell>
          <cell r="C1866">
            <v>40611</v>
          </cell>
          <cell r="E1866">
            <v>12.31</v>
          </cell>
          <cell r="F1866" t="str">
            <v>GBP</v>
          </cell>
          <cell r="G1866">
            <v>34.520000000000003</v>
          </cell>
          <cell r="H1866" t="str">
            <v>GEL</v>
          </cell>
        </row>
        <row r="1867">
          <cell r="B1867">
            <v>40611</v>
          </cell>
          <cell r="C1867">
            <v>40611</v>
          </cell>
          <cell r="E1867">
            <v>2500</v>
          </cell>
          <cell r="F1867" t="str">
            <v>JPY</v>
          </cell>
          <cell r="G1867">
            <v>52.370000000000005</v>
          </cell>
          <cell r="H1867" t="str">
            <v>GEL</v>
          </cell>
        </row>
        <row r="1868">
          <cell r="B1868">
            <v>40611</v>
          </cell>
          <cell r="C1868">
            <v>40611</v>
          </cell>
          <cell r="E1868">
            <v>30.740000000000002</v>
          </cell>
          <cell r="F1868" t="str">
            <v>GBP</v>
          </cell>
          <cell r="G1868">
            <v>86.210000000000008</v>
          </cell>
          <cell r="H1868" t="str">
            <v>GEL</v>
          </cell>
        </row>
        <row r="1869">
          <cell r="B1869">
            <v>40611</v>
          </cell>
          <cell r="C1869">
            <v>40611</v>
          </cell>
          <cell r="E1869">
            <v>39.5</v>
          </cell>
          <cell r="F1869" t="str">
            <v>EUR</v>
          </cell>
          <cell r="G1869">
            <v>95.19</v>
          </cell>
          <cell r="H1869" t="str">
            <v>GEL</v>
          </cell>
        </row>
        <row r="1870">
          <cell r="B1870">
            <v>40611</v>
          </cell>
          <cell r="C1870">
            <v>40611</v>
          </cell>
          <cell r="E1870">
            <v>200</v>
          </cell>
          <cell r="F1870" t="str">
            <v>CZK</v>
          </cell>
          <cell r="G1870">
            <v>19.88</v>
          </cell>
          <cell r="H1870" t="str">
            <v>GEL</v>
          </cell>
        </row>
        <row r="1871">
          <cell r="B1871">
            <v>40611</v>
          </cell>
          <cell r="C1871">
            <v>40611</v>
          </cell>
          <cell r="E1871">
            <v>50</v>
          </cell>
          <cell r="F1871" t="str">
            <v>EUR</v>
          </cell>
          <cell r="G1871">
            <v>120.49000000000001</v>
          </cell>
          <cell r="H1871" t="str">
            <v>GEL</v>
          </cell>
        </row>
        <row r="1872">
          <cell r="B1872">
            <v>40611</v>
          </cell>
          <cell r="C1872">
            <v>40611</v>
          </cell>
          <cell r="E1872">
            <v>1.43</v>
          </cell>
          <cell r="F1872" t="str">
            <v>GEL</v>
          </cell>
          <cell r="G1872">
            <v>0.83000000000000007</v>
          </cell>
          <cell r="H1872" t="str">
            <v>USD</v>
          </cell>
        </row>
        <row r="1873">
          <cell r="B1873">
            <v>40611</v>
          </cell>
          <cell r="C1873">
            <v>40611</v>
          </cell>
          <cell r="E1873">
            <v>9912.7000000000007</v>
          </cell>
          <cell r="F1873" t="str">
            <v>USD</v>
          </cell>
          <cell r="G1873">
            <v>17037.95</v>
          </cell>
          <cell r="H1873" t="str">
            <v>GEL</v>
          </cell>
        </row>
        <row r="1874">
          <cell r="B1874">
            <v>40611</v>
          </cell>
          <cell r="C1874">
            <v>40611</v>
          </cell>
          <cell r="E1874">
            <v>3480.57</v>
          </cell>
          <cell r="F1874" t="str">
            <v>GEL</v>
          </cell>
          <cell r="G1874">
            <v>2025</v>
          </cell>
          <cell r="H1874" t="str">
            <v>USD</v>
          </cell>
        </row>
        <row r="1875">
          <cell r="B1875">
            <v>40611</v>
          </cell>
          <cell r="C1875">
            <v>40611</v>
          </cell>
          <cell r="E1875">
            <v>20</v>
          </cell>
          <cell r="F1875" t="str">
            <v>USD</v>
          </cell>
          <cell r="G1875">
            <v>34.380000000000003</v>
          </cell>
          <cell r="H1875" t="str">
            <v>GEL</v>
          </cell>
        </row>
        <row r="1876">
          <cell r="B1876">
            <v>40611</v>
          </cell>
          <cell r="C1876">
            <v>40611</v>
          </cell>
          <cell r="E1876">
            <v>2172.62</v>
          </cell>
          <cell r="F1876" t="str">
            <v>GBP</v>
          </cell>
          <cell r="G1876">
            <v>6093.33</v>
          </cell>
          <cell r="H1876" t="str">
            <v>GEL</v>
          </cell>
        </row>
        <row r="1877">
          <cell r="B1877">
            <v>40611</v>
          </cell>
          <cell r="C1877">
            <v>40611</v>
          </cell>
          <cell r="E1877">
            <v>549</v>
          </cell>
          <cell r="F1877" t="str">
            <v>EUR</v>
          </cell>
          <cell r="G1877">
            <v>1322.98</v>
          </cell>
          <cell r="H1877" t="str">
            <v>GEL</v>
          </cell>
        </row>
        <row r="1878">
          <cell r="B1878">
            <v>40611</v>
          </cell>
          <cell r="C1878">
            <v>40611</v>
          </cell>
          <cell r="E1878">
            <v>311.99</v>
          </cell>
          <cell r="F1878" t="str">
            <v>EUR</v>
          </cell>
          <cell r="G1878">
            <v>751.83</v>
          </cell>
          <cell r="H1878" t="str">
            <v>GEL</v>
          </cell>
        </row>
        <row r="1879">
          <cell r="B1879">
            <v>40611</v>
          </cell>
          <cell r="C1879">
            <v>40611</v>
          </cell>
          <cell r="E1879">
            <v>730.44</v>
          </cell>
          <cell r="F1879" t="str">
            <v>EUR</v>
          </cell>
          <cell r="G1879">
            <v>1760.21</v>
          </cell>
          <cell r="H1879" t="str">
            <v>GEL</v>
          </cell>
        </row>
        <row r="1880">
          <cell r="B1880">
            <v>40611</v>
          </cell>
          <cell r="C1880">
            <v>40611</v>
          </cell>
          <cell r="E1880">
            <v>913.09</v>
          </cell>
          <cell r="F1880" t="str">
            <v>EUR</v>
          </cell>
          <cell r="G1880">
            <v>2200.36</v>
          </cell>
          <cell r="H1880" t="str">
            <v>GEL</v>
          </cell>
        </row>
        <row r="1881">
          <cell r="B1881">
            <v>40611</v>
          </cell>
          <cell r="C1881">
            <v>40612</v>
          </cell>
          <cell r="E1881">
            <v>20000</v>
          </cell>
          <cell r="F1881" t="str">
            <v>EUR</v>
          </cell>
          <cell r="G1881">
            <v>27760</v>
          </cell>
          <cell r="H1881" t="str">
            <v>USD</v>
          </cell>
        </row>
        <row r="1882">
          <cell r="B1882">
            <v>40611</v>
          </cell>
          <cell r="C1882">
            <v>40611</v>
          </cell>
          <cell r="E1882">
            <v>489000</v>
          </cell>
          <cell r="F1882" t="str">
            <v>USD</v>
          </cell>
          <cell r="G1882">
            <v>840835.5</v>
          </cell>
          <cell r="H1882" t="str">
            <v>GEL</v>
          </cell>
        </row>
        <row r="1883">
          <cell r="B1883">
            <v>40611</v>
          </cell>
          <cell r="C1883">
            <v>40611</v>
          </cell>
          <cell r="E1883">
            <v>85250</v>
          </cell>
          <cell r="F1883" t="str">
            <v>GEL</v>
          </cell>
          <cell r="G1883">
            <v>50000</v>
          </cell>
          <cell r="H1883" t="str">
            <v>USD</v>
          </cell>
        </row>
        <row r="1884">
          <cell r="B1884">
            <v>40611</v>
          </cell>
          <cell r="C1884">
            <v>40611</v>
          </cell>
          <cell r="E1884">
            <v>145</v>
          </cell>
          <cell r="F1884" t="str">
            <v>USD</v>
          </cell>
          <cell r="G1884">
            <v>249.23000000000002</v>
          </cell>
          <cell r="H1884" t="str">
            <v>GEL</v>
          </cell>
        </row>
        <row r="1885">
          <cell r="B1885">
            <v>40611</v>
          </cell>
          <cell r="C1885">
            <v>40611</v>
          </cell>
          <cell r="E1885">
            <v>145</v>
          </cell>
          <cell r="F1885" t="str">
            <v>USD</v>
          </cell>
          <cell r="G1885">
            <v>249.23000000000002</v>
          </cell>
          <cell r="H1885" t="str">
            <v>GEL</v>
          </cell>
        </row>
        <row r="1886">
          <cell r="B1886">
            <v>40611</v>
          </cell>
          <cell r="C1886">
            <v>40611</v>
          </cell>
          <cell r="E1886">
            <v>945.34</v>
          </cell>
          <cell r="F1886" t="str">
            <v>GEL</v>
          </cell>
          <cell r="G1886">
            <v>550</v>
          </cell>
          <cell r="H1886" t="str">
            <v>USD</v>
          </cell>
        </row>
        <row r="1887">
          <cell r="B1887">
            <v>40611</v>
          </cell>
          <cell r="C1887">
            <v>40613</v>
          </cell>
          <cell r="E1887">
            <v>70658.89</v>
          </cell>
          <cell r="F1887" t="str">
            <v>USD</v>
          </cell>
          <cell r="G1887">
            <v>2000000</v>
          </cell>
          <cell r="H1887" t="str">
            <v>RUR</v>
          </cell>
        </row>
        <row r="1888">
          <cell r="B1888">
            <v>40611</v>
          </cell>
          <cell r="C1888">
            <v>40611</v>
          </cell>
          <cell r="E1888">
            <v>319000</v>
          </cell>
          <cell r="F1888" t="str">
            <v>EUR</v>
          </cell>
          <cell r="G1888">
            <v>442640.57</v>
          </cell>
          <cell r="H1888" t="str">
            <v>USD</v>
          </cell>
        </row>
        <row r="1889">
          <cell r="B1889">
            <v>40611</v>
          </cell>
          <cell r="C1889">
            <v>40611</v>
          </cell>
          <cell r="E1889">
            <v>67000</v>
          </cell>
          <cell r="F1889" t="str">
            <v>GBP</v>
          </cell>
          <cell r="G1889">
            <v>108463.08</v>
          </cell>
          <cell r="H1889" t="str">
            <v>USD</v>
          </cell>
        </row>
        <row r="1890">
          <cell r="B1890">
            <v>40611</v>
          </cell>
          <cell r="C1890">
            <v>40613</v>
          </cell>
          <cell r="E1890">
            <v>2000000</v>
          </cell>
          <cell r="F1890" t="str">
            <v>RUR</v>
          </cell>
          <cell r="G1890">
            <v>70721.36</v>
          </cell>
          <cell r="H1890" t="str">
            <v>USD</v>
          </cell>
        </row>
        <row r="1891">
          <cell r="B1891">
            <v>40611</v>
          </cell>
          <cell r="C1891">
            <v>40612</v>
          </cell>
          <cell r="E1891">
            <v>2507400</v>
          </cell>
          <cell r="F1891" t="str">
            <v>USD</v>
          </cell>
          <cell r="G1891">
            <v>1800000</v>
          </cell>
          <cell r="H1891" t="str">
            <v>EUR</v>
          </cell>
        </row>
        <row r="1892">
          <cell r="B1892">
            <v>40611</v>
          </cell>
          <cell r="C1892">
            <v>40611</v>
          </cell>
          <cell r="E1892">
            <v>1936.5900000000001</v>
          </cell>
          <cell r="F1892" t="str">
            <v>GEL</v>
          </cell>
          <cell r="G1892">
            <v>1126.71</v>
          </cell>
          <cell r="H1892" t="str">
            <v>USD</v>
          </cell>
        </row>
        <row r="1893">
          <cell r="B1893">
            <v>40611</v>
          </cell>
          <cell r="C1893">
            <v>40611</v>
          </cell>
          <cell r="E1893">
            <v>2375.3000000000002</v>
          </cell>
          <cell r="F1893" t="str">
            <v>GEL</v>
          </cell>
          <cell r="G1893">
            <v>1381.95</v>
          </cell>
          <cell r="H1893" t="str">
            <v>USD</v>
          </cell>
        </row>
        <row r="1894">
          <cell r="B1894">
            <v>40611</v>
          </cell>
          <cell r="C1894">
            <v>40619</v>
          </cell>
          <cell r="E1894">
            <v>1800000</v>
          </cell>
          <cell r="F1894" t="str">
            <v>EUR</v>
          </cell>
          <cell r="G1894">
            <v>2507400</v>
          </cell>
          <cell r="H1894" t="str">
            <v>USD</v>
          </cell>
        </row>
        <row r="1895">
          <cell r="B1895">
            <v>40611</v>
          </cell>
          <cell r="C1895">
            <v>40611</v>
          </cell>
          <cell r="E1895">
            <v>9694.880000000001</v>
          </cell>
          <cell r="F1895" t="str">
            <v>USD</v>
          </cell>
          <cell r="G1895">
            <v>16663.560000000001</v>
          </cell>
          <cell r="H1895" t="str">
            <v>GEL</v>
          </cell>
        </row>
        <row r="1896">
          <cell r="B1896">
            <v>40611</v>
          </cell>
          <cell r="C1896">
            <v>40611</v>
          </cell>
          <cell r="E1896">
            <v>82.67</v>
          </cell>
          <cell r="F1896" t="str">
            <v>USD</v>
          </cell>
          <cell r="G1896">
            <v>142.09</v>
          </cell>
          <cell r="H1896" t="str">
            <v>GEL</v>
          </cell>
        </row>
        <row r="1897">
          <cell r="B1897">
            <v>40611</v>
          </cell>
          <cell r="C1897">
            <v>40611</v>
          </cell>
          <cell r="E1897">
            <v>1581.1200000000001</v>
          </cell>
          <cell r="F1897" t="str">
            <v>GEL</v>
          </cell>
          <cell r="G1897">
            <v>919.9</v>
          </cell>
          <cell r="H1897" t="str">
            <v>USD</v>
          </cell>
        </row>
        <row r="1898">
          <cell r="B1898">
            <v>40611</v>
          </cell>
          <cell r="C1898">
            <v>40611</v>
          </cell>
          <cell r="E1898">
            <v>1.72</v>
          </cell>
          <cell r="F1898" t="str">
            <v>GEL</v>
          </cell>
          <cell r="G1898">
            <v>1</v>
          </cell>
          <cell r="H1898" t="str">
            <v>USD</v>
          </cell>
        </row>
        <row r="1899">
          <cell r="B1899">
            <v>40611</v>
          </cell>
          <cell r="C1899">
            <v>40611</v>
          </cell>
          <cell r="E1899">
            <v>4.3</v>
          </cell>
          <cell r="F1899" t="str">
            <v>GEL</v>
          </cell>
          <cell r="G1899">
            <v>2.5</v>
          </cell>
          <cell r="H1899" t="str">
            <v>USD</v>
          </cell>
        </row>
        <row r="1900">
          <cell r="B1900">
            <v>40611</v>
          </cell>
          <cell r="C1900">
            <v>40611</v>
          </cell>
          <cell r="E1900">
            <v>14.35</v>
          </cell>
          <cell r="F1900" t="str">
            <v>GEL</v>
          </cell>
          <cell r="G1900">
            <v>8.35</v>
          </cell>
          <cell r="H1900" t="str">
            <v>USD</v>
          </cell>
        </row>
        <row r="1901">
          <cell r="B1901">
            <v>40611</v>
          </cell>
          <cell r="C1901">
            <v>40611</v>
          </cell>
          <cell r="E1901">
            <v>0.86</v>
          </cell>
          <cell r="F1901" t="str">
            <v>GEL</v>
          </cell>
          <cell r="G1901">
            <v>0.5</v>
          </cell>
          <cell r="H1901" t="str">
            <v>USD</v>
          </cell>
        </row>
        <row r="1902">
          <cell r="B1902">
            <v>40611</v>
          </cell>
          <cell r="C1902">
            <v>40611</v>
          </cell>
          <cell r="E1902">
            <v>0.86</v>
          </cell>
          <cell r="F1902" t="str">
            <v>GEL</v>
          </cell>
          <cell r="G1902">
            <v>0.5</v>
          </cell>
          <cell r="H1902" t="str">
            <v>USD</v>
          </cell>
        </row>
        <row r="1903">
          <cell r="B1903">
            <v>40611</v>
          </cell>
          <cell r="C1903">
            <v>40611</v>
          </cell>
          <cell r="E1903">
            <v>0.86</v>
          </cell>
          <cell r="F1903" t="str">
            <v>GEL</v>
          </cell>
          <cell r="G1903">
            <v>0.5</v>
          </cell>
          <cell r="H1903" t="str">
            <v>USD</v>
          </cell>
        </row>
        <row r="1904">
          <cell r="B1904">
            <v>40611</v>
          </cell>
          <cell r="C1904">
            <v>40611</v>
          </cell>
          <cell r="E1904">
            <v>0.86</v>
          </cell>
          <cell r="F1904" t="str">
            <v>GEL</v>
          </cell>
          <cell r="G1904">
            <v>0.5</v>
          </cell>
          <cell r="H1904" t="str">
            <v>USD</v>
          </cell>
        </row>
        <row r="1905">
          <cell r="B1905">
            <v>40611</v>
          </cell>
          <cell r="C1905">
            <v>40611</v>
          </cell>
          <cell r="E1905">
            <v>0.43</v>
          </cell>
          <cell r="F1905" t="str">
            <v>GEL</v>
          </cell>
          <cell r="G1905">
            <v>0.25</v>
          </cell>
          <cell r="H1905" t="str">
            <v>USD</v>
          </cell>
        </row>
        <row r="1906">
          <cell r="B1906">
            <v>40611</v>
          </cell>
          <cell r="C1906">
            <v>40611</v>
          </cell>
          <cell r="E1906">
            <v>0.86</v>
          </cell>
          <cell r="F1906" t="str">
            <v>GEL</v>
          </cell>
          <cell r="G1906">
            <v>0.5</v>
          </cell>
          <cell r="H1906" t="str">
            <v>USD</v>
          </cell>
        </row>
        <row r="1907">
          <cell r="B1907">
            <v>40611</v>
          </cell>
          <cell r="C1907">
            <v>40611</v>
          </cell>
          <cell r="E1907">
            <v>0.86</v>
          </cell>
          <cell r="F1907" t="str">
            <v>GEL</v>
          </cell>
          <cell r="G1907">
            <v>0.5</v>
          </cell>
          <cell r="H1907" t="str">
            <v>USD</v>
          </cell>
        </row>
        <row r="1908">
          <cell r="B1908">
            <v>40611</v>
          </cell>
          <cell r="C1908">
            <v>40611</v>
          </cell>
          <cell r="E1908">
            <v>1.72</v>
          </cell>
          <cell r="F1908" t="str">
            <v>GEL</v>
          </cell>
          <cell r="G1908">
            <v>1</v>
          </cell>
          <cell r="H1908" t="str">
            <v>USD</v>
          </cell>
        </row>
        <row r="1909">
          <cell r="B1909">
            <v>40611</v>
          </cell>
          <cell r="C1909">
            <v>40611</v>
          </cell>
          <cell r="E1909">
            <v>0.86</v>
          </cell>
          <cell r="F1909" t="str">
            <v>GEL</v>
          </cell>
          <cell r="G1909">
            <v>0.5</v>
          </cell>
          <cell r="H1909" t="str">
            <v>USD</v>
          </cell>
        </row>
        <row r="1910">
          <cell r="B1910">
            <v>40611</v>
          </cell>
          <cell r="C1910">
            <v>40611</v>
          </cell>
          <cell r="E1910">
            <v>0.77</v>
          </cell>
          <cell r="F1910" t="str">
            <v>GEL</v>
          </cell>
          <cell r="G1910">
            <v>0.45</v>
          </cell>
          <cell r="H1910" t="str">
            <v>USD</v>
          </cell>
        </row>
        <row r="1911">
          <cell r="B1911">
            <v>40611</v>
          </cell>
          <cell r="C1911">
            <v>40611</v>
          </cell>
          <cell r="E1911">
            <v>1.72</v>
          </cell>
          <cell r="F1911" t="str">
            <v>GEL</v>
          </cell>
          <cell r="G1911">
            <v>1</v>
          </cell>
          <cell r="H1911" t="str">
            <v>USD</v>
          </cell>
        </row>
        <row r="1912">
          <cell r="B1912">
            <v>40611</v>
          </cell>
          <cell r="C1912">
            <v>40611</v>
          </cell>
          <cell r="E1912">
            <v>2.58</v>
          </cell>
          <cell r="F1912" t="str">
            <v>GEL</v>
          </cell>
          <cell r="G1912">
            <v>1.5</v>
          </cell>
          <cell r="H1912" t="str">
            <v>USD</v>
          </cell>
        </row>
        <row r="1913">
          <cell r="B1913">
            <v>40611</v>
          </cell>
          <cell r="C1913">
            <v>40611</v>
          </cell>
          <cell r="E1913">
            <v>27.51</v>
          </cell>
          <cell r="F1913" t="str">
            <v>GEL</v>
          </cell>
          <cell r="G1913">
            <v>16</v>
          </cell>
          <cell r="H1913" t="str">
            <v>USD</v>
          </cell>
        </row>
        <row r="1914">
          <cell r="B1914">
            <v>40611</v>
          </cell>
          <cell r="C1914">
            <v>40611</v>
          </cell>
          <cell r="E1914">
            <v>1736.9</v>
          </cell>
          <cell r="F1914" t="str">
            <v>GEL</v>
          </cell>
          <cell r="G1914">
            <v>1025.93</v>
          </cell>
          <cell r="H1914" t="str">
            <v>USD</v>
          </cell>
        </row>
        <row r="1915">
          <cell r="B1915">
            <v>40611</v>
          </cell>
          <cell r="C1915">
            <v>40611</v>
          </cell>
          <cell r="E1915">
            <v>6500</v>
          </cell>
          <cell r="F1915" t="str">
            <v>USD</v>
          </cell>
          <cell r="G1915">
            <v>11306.24</v>
          </cell>
          <cell r="H1915" t="str">
            <v>GEL</v>
          </cell>
        </row>
        <row r="1916">
          <cell r="B1916">
            <v>40611</v>
          </cell>
          <cell r="C1916">
            <v>40611</v>
          </cell>
          <cell r="E1916">
            <v>13.41</v>
          </cell>
          <cell r="F1916" t="str">
            <v>GEL</v>
          </cell>
          <cell r="G1916">
            <v>7.8</v>
          </cell>
          <cell r="H1916" t="str">
            <v>USD</v>
          </cell>
        </row>
        <row r="1917">
          <cell r="B1917">
            <v>40611</v>
          </cell>
          <cell r="C1917">
            <v>40611</v>
          </cell>
          <cell r="E1917">
            <v>13.41</v>
          </cell>
          <cell r="F1917" t="str">
            <v>GEL</v>
          </cell>
          <cell r="G1917">
            <v>7.8</v>
          </cell>
          <cell r="H1917" t="str">
            <v>USD</v>
          </cell>
        </row>
        <row r="1918">
          <cell r="B1918">
            <v>40611</v>
          </cell>
          <cell r="C1918">
            <v>40611</v>
          </cell>
          <cell r="E1918">
            <v>6.7</v>
          </cell>
          <cell r="F1918" t="str">
            <v>GEL</v>
          </cell>
          <cell r="G1918">
            <v>3.9</v>
          </cell>
          <cell r="H1918" t="str">
            <v>USD</v>
          </cell>
        </row>
        <row r="1919">
          <cell r="B1919">
            <v>40611</v>
          </cell>
          <cell r="C1919">
            <v>40611</v>
          </cell>
          <cell r="E1919">
            <v>4.82</v>
          </cell>
          <cell r="F1919" t="str">
            <v>GEL</v>
          </cell>
          <cell r="G1919">
            <v>2.8000000000000003</v>
          </cell>
          <cell r="H1919" t="str">
            <v>USD</v>
          </cell>
        </row>
        <row r="1920">
          <cell r="B1920">
            <v>40611</v>
          </cell>
          <cell r="C1920">
            <v>40611</v>
          </cell>
          <cell r="E1920">
            <v>0.34</v>
          </cell>
          <cell r="F1920" t="str">
            <v>GEL</v>
          </cell>
          <cell r="G1920">
            <v>0.2</v>
          </cell>
          <cell r="H1920" t="str">
            <v>USD</v>
          </cell>
        </row>
        <row r="1921">
          <cell r="B1921">
            <v>40611</v>
          </cell>
          <cell r="C1921">
            <v>40611</v>
          </cell>
          <cell r="E1921">
            <v>6.5</v>
          </cell>
          <cell r="F1921" t="str">
            <v>GEL</v>
          </cell>
          <cell r="G1921">
            <v>3.7800000000000002</v>
          </cell>
          <cell r="H1921" t="str">
            <v>USD</v>
          </cell>
        </row>
        <row r="1922">
          <cell r="B1922">
            <v>40611</v>
          </cell>
          <cell r="C1922">
            <v>40611</v>
          </cell>
          <cell r="E1922">
            <v>2.75</v>
          </cell>
          <cell r="F1922" t="str">
            <v>GEL</v>
          </cell>
          <cell r="G1922">
            <v>1.6</v>
          </cell>
          <cell r="H1922" t="str">
            <v>USD</v>
          </cell>
        </row>
        <row r="1923">
          <cell r="B1923">
            <v>40611</v>
          </cell>
          <cell r="C1923">
            <v>40611</v>
          </cell>
          <cell r="E1923">
            <v>10.050000000000001</v>
          </cell>
          <cell r="F1923" t="str">
            <v>GEL</v>
          </cell>
          <cell r="G1923">
            <v>5.8500000000000005</v>
          </cell>
          <cell r="H1923" t="str">
            <v>USD</v>
          </cell>
        </row>
        <row r="1924">
          <cell r="B1924">
            <v>40611</v>
          </cell>
          <cell r="C1924">
            <v>40611</v>
          </cell>
          <cell r="E1924">
            <v>6.7</v>
          </cell>
          <cell r="F1924" t="str">
            <v>GEL</v>
          </cell>
          <cell r="G1924">
            <v>3.9</v>
          </cell>
          <cell r="H1924" t="str">
            <v>USD</v>
          </cell>
        </row>
        <row r="1925">
          <cell r="B1925">
            <v>40611</v>
          </cell>
          <cell r="C1925">
            <v>40611</v>
          </cell>
          <cell r="E1925">
            <v>26.810000000000002</v>
          </cell>
          <cell r="F1925" t="str">
            <v>GEL</v>
          </cell>
          <cell r="G1925">
            <v>15.6</v>
          </cell>
          <cell r="H1925" t="str">
            <v>USD</v>
          </cell>
        </row>
        <row r="1926">
          <cell r="B1926">
            <v>40611</v>
          </cell>
          <cell r="C1926">
            <v>40611</v>
          </cell>
          <cell r="E1926">
            <v>2</v>
          </cell>
          <cell r="F1926" t="str">
            <v>GEL</v>
          </cell>
          <cell r="G1926">
            <v>1.1599999999999999</v>
          </cell>
          <cell r="H1926" t="str">
            <v>USD</v>
          </cell>
        </row>
        <row r="1927">
          <cell r="B1927">
            <v>40611</v>
          </cell>
          <cell r="C1927">
            <v>40611</v>
          </cell>
          <cell r="E1927">
            <v>8.6</v>
          </cell>
          <cell r="F1927" t="str">
            <v>GEL</v>
          </cell>
          <cell r="G1927">
            <v>5</v>
          </cell>
          <cell r="H1927" t="str">
            <v>USD</v>
          </cell>
        </row>
        <row r="1928">
          <cell r="B1928">
            <v>40611</v>
          </cell>
          <cell r="C1928">
            <v>40611</v>
          </cell>
          <cell r="E1928">
            <v>1.03</v>
          </cell>
          <cell r="F1928" t="str">
            <v>GEL</v>
          </cell>
          <cell r="G1928">
            <v>0.6</v>
          </cell>
          <cell r="H1928" t="str">
            <v>USD</v>
          </cell>
        </row>
        <row r="1929">
          <cell r="B1929">
            <v>40611</v>
          </cell>
          <cell r="C1929">
            <v>40611</v>
          </cell>
          <cell r="E1929">
            <v>1</v>
          </cell>
          <cell r="F1929" t="str">
            <v>GEL</v>
          </cell>
          <cell r="G1929">
            <v>0.57999999999999996</v>
          </cell>
          <cell r="H1929" t="str">
            <v>USD</v>
          </cell>
        </row>
        <row r="1930">
          <cell r="B1930">
            <v>40611</v>
          </cell>
          <cell r="C1930">
            <v>40611</v>
          </cell>
          <cell r="E1930">
            <v>26.810000000000002</v>
          </cell>
          <cell r="F1930" t="str">
            <v>GEL</v>
          </cell>
          <cell r="G1930">
            <v>15.6</v>
          </cell>
          <cell r="H1930" t="str">
            <v>USD</v>
          </cell>
        </row>
        <row r="1931">
          <cell r="B1931">
            <v>40611</v>
          </cell>
          <cell r="C1931">
            <v>40611</v>
          </cell>
          <cell r="E1931">
            <v>13.41</v>
          </cell>
          <cell r="F1931" t="str">
            <v>GEL</v>
          </cell>
          <cell r="G1931">
            <v>7.8</v>
          </cell>
          <cell r="H1931" t="str">
            <v>USD</v>
          </cell>
        </row>
        <row r="1932">
          <cell r="B1932">
            <v>40611</v>
          </cell>
          <cell r="C1932">
            <v>40611</v>
          </cell>
          <cell r="E1932">
            <v>40.22</v>
          </cell>
          <cell r="F1932" t="str">
            <v>GEL</v>
          </cell>
          <cell r="G1932">
            <v>23.400000000000002</v>
          </cell>
          <cell r="H1932" t="str">
            <v>USD</v>
          </cell>
        </row>
        <row r="1933">
          <cell r="B1933">
            <v>40611</v>
          </cell>
          <cell r="C1933">
            <v>40611</v>
          </cell>
          <cell r="E1933">
            <v>0.69000000000000006</v>
          </cell>
          <cell r="F1933" t="str">
            <v>GEL</v>
          </cell>
          <cell r="G1933">
            <v>0.4</v>
          </cell>
          <cell r="H1933" t="str">
            <v>USD</v>
          </cell>
        </row>
        <row r="1934">
          <cell r="B1934">
            <v>40611</v>
          </cell>
          <cell r="C1934">
            <v>40611</v>
          </cell>
          <cell r="E1934">
            <v>2.06</v>
          </cell>
          <cell r="F1934" t="str">
            <v>GEL</v>
          </cell>
          <cell r="G1934">
            <v>1.2</v>
          </cell>
          <cell r="H1934" t="str">
            <v>USD</v>
          </cell>
        </row>
        <row r="1935">
          <cell r="B1935">
            <v>40611</v>
          </cell>
          <cell r="C1935">
            <v>40611</v>
          </cell>
          <cell r="E1935">
            <v>2.96</v>
          </cell>
          <cell r="F1935" t="str">
            <v>GEL</v>
          </cell>
          <cell r="G1935">
            <v>1.72</v>
          </cell>
          <cell r="H1935" t="str">
            <v>USD</v>
          </cell>
        </row>
        <row r="1936">
          <cell r="B1936">
            <v>40611</v>
          </cell>
          <cell r="C1936">
            <v>40611</v>
          </cell>
          <cell r="E1936">
            <v>5.84</v>
          </cell>
          <cell r="F1936" t="str">
            <v>GEL</v>
          </cell>
          <cell r="G1936">
            <v>3.4</v>
          </cell>
          <cell r="H1936" t="str">
            <v>USD</v>
          </cell>
        </row>
        <row r="1937">
          <cell r="B1937">
            <v>40611</v>
          </cell>
          <cell r="C1937">
            <v>40611</v>
          </cell>
          <cell r="E1937">
            <v>1</v>
          </cell>
          <cell r="F1937" t="str">
            <v>GEL</v>
          </cell>
          <cell r="G1937">
            <v>0.57999999999999996</v>
          </cell>
          <cell r="H1937" t="str">
            <v>USD</v>
          </cell>
        </row>
        <row r="1938">
          <cell r="B1938">
            <v>40611</v>
          </cell>
          <cell r="C1938">
            <v>40611</v>
          </cell>
          <cell r="E1938">
            <v>2.38</v>
          </cell>
          <cell r="F1938" t="str">
            <v>GEL</v>
          </cell>
          <cell r="G1938">
            <v>1.3800000000000001</v>
          </cell>
          <cell r="H1938" t="str">
            <v>USD</v>
          </cell>
        </row>
        <row r="1939">
          <cell r="B1939">
            <v>40611</v>
          </cell>
          <cell r="C1939">
            <v>40611</v>
          </cell>
          <cell r="E1939">
            <v>1</v>
          </cell>
          <cell r="F1939" t="str">
            <v>GEL</v>
          </cell>
          <cell r="G1939">
            <v>0.57999999999999996</v>
          </cell>
          <cell r="H1939" t="str">
            <v>USD</v>
          </cell>
        </row>
        <row r="1940">
          <cell r="B1940">
            <v>40611</v>
          </cell>
          <cell r="C1940">
            <v>40611</v>
          </cell>
          <cell r="E1940">
            <v>5.5</v>
          </cell>
          <cell r="F1940" t="str">
            <v>GEL</v>
          </cell>
          <cell r="G1940">
            <v>3.2</v>
          </cell>
          <cell r="H1940" t="str">
            <v>USD</v>
          </cell>
        </row>
        <row r="1941">
          <cell r="B1941">
            <v>40611</v>
          </cell>
          <cell r="C1941">
            <v>40611</v>
          </cell>
          <cell r="E1941">
            <v>2.06</v>
          </cell>
          <cell r="F1941" t="str">
            <v>GEL</v>
          </cell>
          <cell r="G1941">
            <v>1.2</v>
          </cell>
          <cell r="H1941" t="str">
            <v>USD</v>
          </cell>
        </row>
        <row r="1942">
          <cell r="B1942">
            <v>40611</v>
          </cell>
          <cell r="C1942">
            <v>40611</v>
          </cell>
          <cell r="E1942">
            <v>4.12</v>
          </cell>
          <cell r="F1942" t="str">
            <v>GEL</v>
          </cell>
          <cell r="G1942">
            <v>2.4</v>
          </cell>
          <cell r="H1942" t="str">
            <v>USD</v>
          </cell>
        </row>
        <row r="1943">
          <cell r="B1943">
            <v>40611</v>
          </cell>
          <cell r="C1943">
            <v>40611</v>
          </cell>
          <cell r="E1943">
            <v>3.1</v>
          </cell>
          <cell r="F1943" t="str">
            <v>GEL</v>
          </cell>
          <cell r="G1943">
            <v>1.8</v>
          </cell>
          <cell r="H1943" t="str">
            <v>USD</v>
          </cell>
        </row>
        <row r="1944">
          <cell r="B1944">
            <v>40611</v>
          </cell>
          <cell r="C1944">
            <v>40611</v>
          </cell>
          <cell r="E1944">
            <v>7.5600000000000005</v>
          </cell>
          <cell r="F1944" t="str">
            <v>GEL</v>
          </cell>
          <cell r="G1944">
            <v>4.4000000000000004</v>
          </cell>
          <cell r="H1944" t="str">
            <v>USD</v>
          </cell>
        </row>
        <row r="1945">
          <cell r="B1945">
            <v>40611</v>
          </cell>
          <cell r="C1945">
            <v>40611</v>
          </cell>
          <cell r="E1945">
            <v>5.5</v>
          </cell>
          <cell r="F1945" t="str">
            <v>GEL</v>
          </cell>
          <cell r="G1945">
            <v>3.2</v>
          </cell>
          <cell r="H1945" t="str">
            <v>USD</v>
          </cell>
        </row>
        <row r="1946">
          <cell r="B1946">
            <v>40611</v>
          </cell>
          <cell r="C1946">
            <v>40611</v>
          </cell>
          <cell r="E1946">
            <v>2.75</v>
          </cell>
          <cell r="F1946" t="str">
            <v>GEL</v>
          </cell>
          <cell r="G1946">
            <v>1.6</v>
          </cell>
          <cell r="H1946" t="str">
            <v>USD</v>
          </cell>
        </row>
        <row r="1947">
          <cell r="B1947">
            <v>40611</v>
          </cell>
          <cell r="C1947">
            <v>40611</v>
          </cell>
          <cell r="E1947">
            <v>1.72</v>
          </cell>
          <cell r="F1947" t="str">
            <v>GEL</v>
          </cell>
          <cell r="G1947">
            <v>1</v>
          </cell>
          <cell r="H1947" t="str">
            <v>USD</v>
          </cell>
        </row>
        <row r="1948">
          <cell r="B1948">
            <v>40611</v>
          </cell>
          <cell r="C1948">
            <v>40611</v>
          </cell>
          <cell r="E1948">
            <v>1</v>
          </cell>
          <cell r="F1948" t="str">
            <v>GEL</v>
          </cell>
          <cell r="G1948">
            <v>0.57999999999999996</v>
          </cell>
          <cell r="H1948" t="str">
            <v>USD</v>
          </cell>
        </row>
        <row r="1949">
          <cell r="B1949">
            <v>40611</v>
          </cell>
          <cell r="C1949">
            <v>40611</v>
          </cell>
          <cell r="E1949">
            <v>0.34</v>
          </cell>
          <cell r="F1949" t="str">
            <v>GEL</v>
          </cell>
          <cell r="G1949">
            <v>0.2</v>
          </cell>
          <cell r="H1949" t="str">
            <v>USD</v>
          </cell>
        </row>
        <row r="1950">
          <cell r="B1950">
            <v>40611</v>
          </cell>
          <cell r="C1950">
            <v>40611</v>
          </cell>
          <cell r="E1950">
            <v>1</v>
          </cell>
          <cell r="F1950" t="str">
            <v>GEL</v>
          </cell>
          <cell r="G1950">
            <v>0.57999999999999996</v>
          </cell>
          <cell r="H1950" t="str">
            <v>USD</v>
          </cell>
        </row>
        <row r="1951">
          <cell r="B1951">
            <v>40611</v>
          </cell>
          <cell r="C1951">
            <v>40611</v>
          </cell>
          <cell r="E1951">
            <v>0.34</v>
          </cell>
          <cell r="F1951" t="str">
            <v>GEL</v>
          </cell>
          <cell r="G1951">
            <v>0.2</v>
          </cell>
          <cell r="H1951" t="str">
            <v>USD</v>
          </cell>
        </row>
        <row r="1952">
          <cell r="B1952">
            <v>40611</v>
          </cell>
          <cell r="C1952">
            <v>40611</v>
          </cell>
          <cell r="E1952">
            <v>2.72</v>
          </cell>
          <cell r="F1952" t="str">
            <v>GEL</v>
          </cell>
          <cell r="G1952">
            <v>1.58</v>
          </cell>
          <cell r="H1952" t="str">
            <v>USD</v>
          </cell>
        </row>
        <row r="1953">
          <cell r="B1953">
            <v>40611</v>
          </cell>
          <cell r="C1953">
            <v>40611</v>
          </cell>
          <cell r="E1953">
            <v>2.4</v>
          </cell>
          <cell r="F1953" t="str">
            <v>GEL</v>
          </cell>
          <cell r="G1953">
            <v>1.4000000000000001</v>
          </cell>
          <cell r="H1953" t="str">
            <v>USD</v>
          </cell>
        </row>
        <row r="1954">
          <cell r="B1954">
            <v>40611</v>
          </cell>
          <cell r="C1954">
            <v>40611</v>
          </cell>
          <cell r="E1954">
            <v>0.34</v>
          </cell>
          <cell r="F1954" t="str">
            <v>GEL</v>
          </cell>
          <cell r="G1954">
            <v>0.2</v>
          </cell>
          <cell r="H1954" t="str">
            <v>USD</v>
          </cell>
        </row>
        <row r="1955">
          <cell r="B1955">
            <v>40611</v>
          </cell>
          <cell r="C1955">
            <v>40611</v>
          </cell>
          <cell r="E1955">
            <v>2.06</v>
          </cell>
          <cell r="F1955" t="str">
            <v>GEL</v>
          </cell>
          <cell r="G1955">
            <v>1.2</v>
          </cell>
          <cell r="H1955" t="str">
            <v>USD</v>
          </cell>
        </row>
        <row r="1956">
          <cell r="B1956">
            <v>40611</v>
          </cell>
          <cell r="C1956">
            <v>40611</v>
          </cell>
          <cell r="E1956">
            <v>0.69000000000000006</v>
          </cell>
          <cell r="F1956" t="str">
            <v>GEL</v>
          </cell>
          <cell r="G1956">
            <v>0.4</v>
          </cell>
          <cell r="H1956" t="str">
            <v>USD</v>
          </cell>
        </row>
        <row r="1957">
          <cell r="B1957">
            <v>40611</v>
          </cell>
          <cell r="C1957">
            <v>40611</v>
          </cell>
          <cell r="E1957">
            <v>3.44</v>
          </cell>
          <cell r="F1957" t="str">
            <v>GEL</v>
          </cell>
          <cell r="G1957">
            <v>2</v>
          </cell>
          <cell r="H1957" t="str">
            <v>USD</v>
          </cell>
        </row>
        <row r="1958">
          <cell r="B1958">
            <v>40611</v>
          </cell>
          <cell r="C1958">
            <v>40611</v>
          </cell>
          <cell r="E1958">
            <v>2.06</v>
          </cell>
          <cell r="F1958" t="str">
            <v>GEL</v>
          </cell>
          <cell r="G1958">
            <v>1.2</v>
          </cell>
          <cell r="H1958" t="str">
            <v>USD</v>
          </cell>
        </row>
        <row r="1959">
          <cell r="B1959">
            <v>40611</v>
          </cell>
          <cell r="C1959">
            <v>40611</v>
          </cell>
          <cell r="E1959">
            <v>4.4400000000000004</v>
          </cell>
          <cell r="F1959" t="str">
            <v>GEL</v>
          </cell>
          <cell r="G1959">
            <v>2.58</v>
          </cell>
          <cell r="H1959" t="str">
            <v>USD</v>
          </cell>
        </row>
        <row r="1960">
          <cell r="B1960">
            <v>40611</v>
          </cell>
          <cell r="C1960">
            <v>40611</v>
          </cell>
          <cell r="E1960">
            <v>8.94</v>
          </cell>
          <cell r="F1960" t="str">
            <v>GEL</v>
          </cell>
          <cell r="G1960">
            <v>5.2</v>
          </cell>
          <cell r="H1960" t="str">
            <v>USD</v>
          </cell>
        </row>
        <row r="1961">
          <cell r="B1961">
            <v>40611</v>
          </cell>
          <cell r="C1961">
            <v>40611</v>
          </cell>
          <cell r="E1961">
            <v>1.3800000000000001</v>
          </cell>
          <cell r="F1961" t="str">
            <v>GEL</v>
          </cell>
          <cell r="G1961">
            <v>0.8</v>
          </cell>
          <cell r="H1961" t="str">
            <v>USD</v>
          </cell>
        </row>
        <row r="1962">
          <cell r="B1962">
            <v>40611</v>
          </cell>
          <cell r="C1962">
            <v>40611</v>
          </cell>
          <cell r="E1962">
            <v>1.72</v>
          </cell>
          <cell r="F1962" t="str">
            <v>GEL</v>
          </cell>
          <cell r="G1962">
            <v>1</v>
          </cell>
          <cell r="H1962" t="str">
            <v>USD</v>
          </cell>
        </row>
        <row r="1963">
          <cell r="B1963">
            <v>40611</v>
          </cell>
          <cell r="C1963">
            <v>40611</v>
          </cell>
          <cell r="E1963">
            <v>13.75</v>
          </cell>
          <cell r="F1963" t="str">
            <v>GEL</v>
          </cell>
          <cell r="G1963">
            <v>8</v>
          </cell>
          <cell r="H1963" t="str">
            <v>USD</v>
          </cell>
        </row>
        <row r="1964">
          <cell r="B1964">
            <v>40611</v>
          </cell>
          <cell r="C1964">
            <v>40611</v>
          </cell>
          <cell r="E1964">
            <v>0.34</v>
          </cell>
          <cell r="F1964" t="str">
            <v>GEL</v>
          </cell>
          <cell r="G1964">
            <v>0.2</v>
          </cell>
          <cell r="H1964" t="str">
            <v>USD</v>
          </cell>
        </row>
        <row r="1965">
          <cell r="B1965">
            <v>40611</v>
          </cell>
          <cell r="C1965">
            <v>40611</v>
          </cell>
          <cell r="E1965">
            <v>11.01</v>
          </cell>
          <cell r="F1965" t="str">
            <v>GEL</v>
          </cell>
          <cell r="G1965">
            <v>6.4</v>
          </cell>
          <cell r="H1965" t="str">
            <v>USD</v>
          </cell>
        </row>
        <row r="1966">
          <cell r="B1966">
            <v>40611</v>
          </cell>
          <cell r="C1966">
            <v>40611</v>
          </cell>
          <cell r="E1966">
            <v>2.06</v>
          </cell>
          <cell r="F1966" t="str">
            <v>GEL</v>
          </cell>
          <cell r="G1966">
            <v>1.2</v>
          </cell>
          <cell r="H1966" t="str">
            <v>USD</v>
          </cell>
        </row>
        <row r="1967">
          <cell r="B1967">
            <v>40611</v>
          </cell>
          <cell r="C1967">
            <v>40611</v>
          </cell>
          <cell r="E1967">
            <v>2.41</v>
          </cell>
          <cell r="F1967" t="str">
            <v>GEL</v>
          </cell>
          <cell r="G1967">
            <v>1.4000000000000001</v>
          </cell>
          <cell r="H1967" t="str">
            <v>USD</v>
          </cell>
        </row>
        <row r="1968">
          <cell r="B1968">
            <v>40611</v>
          </cell>
          <cell r="C1968">
            <v>40611</v>
          </cell>
          <cell r="E1968">
            <v>1</v>
          </cell>
          <cell r="F1968" t="str">
            <v>GEL</v>
          </cell>
          <cell r="G1968">
            <v>0.57999999999999996</v>
          </cell>
          <cell r="H1968" t="str">
            <v>USD</v>
          </cell>
        </row>
        <row r="1969">
          <cell r="B1969">
            <v>40611</v>
          </cell>
          <cell r="C1969">
            <v>40611</v>
          </cell>
          <cell r="E1969">
            <v>0.69000000000000006</v>
          </cell>
          <cell r="F1969" t="str">
            <v>GEL</v>
          </cell>
          <cell r="G1969">
            <v>0.4</v>
          </cell>
          <cell r="H1969" t="str">
            <v>USD</v>
          </cell>
        </row>
        <row r="1970">
          <cell r="B1970">
            <v>40611</v>
          </cell>
          <cell r="C1970">
            <v>40611</v>
          </cell>
          <cell r="E1970">
            <v>0.34</v>
          </cell>
          <cell r="F1970" t="str">
            <v>GEL</v>
          </cell>
          <cell r="G1970">
            <v>0.2</v>
          </cell>
          <cell r="H1970" t="str">
            <v>USD</v>
          </cell>
        </row>
        <row r="1971">
          <cell r="B1971">
            <v>40611</v>
          </cell>
          <cell r="C1971">
            <v>40611</v>
          </cell>
          <cell r="E1971">
            <v>1.3800000000000001</v>
          </cell>
          <cell r="F1971" t="str">
            <v>GEL</v>
          </cell>
          <cell r="G1971">
            <v>0.8</v>
          </cell>
          <cell r="H1971" t="str">
            <v>USD</v>
          </cell>
        </row>
        <row r="1972">
          <cell r="B1972">
            <v>40611</v>
          </cell>
          <cell r="C1972">
            <v>40611</v>
          </cell>
          <cell r="E1972">
            <v>1.03</v>
          </cell>
          <cell r="F1972" t="str">
            <v>GEL</v>
          </cell>
          <cell r="G1972">
            <v>0.6</v>
          </cell>
          <cell r="H1972" t="str">
            <v>USD</v>
          </cell>
        </row>
        <row r="1973">
          <cell r="B1973">
            <v>40611</v>
          </cell>
          <cell r="C1973">
            <v>40611</v>
          </cell>
          <cell r="E1973">
            <v>6.88</v>
          </cell>
          <cell r="F1973" t="str">
            <v>GEL</v>
          </cell>
          <cell r="G1973">
            <v>4</v>
          </cell>
          <cell r="H1973" t="str">
            <v>USD</v>
          </cell>
        </row>
        <row r="1974">
          <cell r="B1974">
            <v>40611</v>
          </cell>
          <cell r="C1974">
            <v>40611</v>
          </cell>
          <cell r="E1974">
            <v>1.2</v>
          </cell>
          <cell r="F1974" t="str">
            <v>GEL</v>
          </cell>
          <cell r="G1974">
            <v>0.70000000000000007</v>
          </cell>
          <cell r="H1974" t="str">
            <v>USD</v>
          </cell>
        </row>
        <row r="1975">
          <cell r="B1975">
            <v>40611</v>
          </cell>
          <cell r="C1975">
            <v>40611</v>
          </cell>
          <cell r="E1975">
            <v>1.72</v>
          </cell>
          <cell r="F1975" t="str">
            <v>GEL</v>
          </cell>
          <cell r="G1975">
            <v>1</v>
          </cell>
          <cell r="H1975" t="str">
            <v>USD</v>
          </cell>
        </row>
        <row r="1976">
          <cell r="B1976">
            <v>40611</v>
          </cell>
          <cell r="C1976">
            <v>40611</v>
          </cell>
          <cell r="E1976">
            <v>1.72</v>
          </cell>
          <cell r="F1976" t="str">
            <v>GEL</v>
          </cell>
          <cell r="G1976">
            <v>1</v>
          </cell>
          <cell r="H1976" t="str">
            <v>USD</v>
          </cell>
        </row>
        <row r="1977">
          <cell r="B1977">
            <v>40611</v>
          </cell>
          <cell r="C1977">
            <v>40611</v>
          </cell>
          <cell r="E1977">
            <v>1.03</v>
          </cell>
          <cell r="F1977" t="str">
            <v>GEL</v>
          </cell>
          <cell r="G1977">
            <v>0.6</v>
          </cell>
          <cell r="H1977" t="str">
            <v>USD</v>
          </cell>
        </row>
        <row r="1978">
          <cell r="B1978">
            <v>40611</v>
          </cell>
          <cell r="C1978">
            <v>40611</v>
          </cell>
          <cell r="E1978">
            <v>3.7800000000000002</v>
          </cell>
          <cell r="F1978" t="str">
            <v>GEL</v>
          </cell>
          <cell r="G1978">
            <v>2.2000000000000002</v>
          </cell>
          <cell r="H1978" t="str">
            <v>USD</v>
          </cell>
        </row>
        <row r="1979">
          <cell r="B1979">
            <v>40611</v>
          </cell>
          <cell r="C1979">
            <v>40611</v>
          </cell>
          <cell r="E1979">
            <v>3.38</v>
          </cell>
          <cell r="F1979" t="str">
            <v>GEL</v>
          </cell>
          <cell r="G1979">
            <v>1.96</v>
          </cell>
          <cell r="H1979" t="str">
            <v>USD</v>
          </cell>
        </row>
        <row r="1980">
          <cell r="B1980">
            <v>40611</v>
          </cell>
          <cell r="C1980">
            <v>40611</v>
          </cell>
          <cell r="E1980">
            <v>1</v>
          </cell>
          <cell r="F1980" t="str">
            <v>GEL</v>
          </cell>
          <cell r="G1980">
            <v>0.57999999999999996</v>
          </cell>
          <cell r="H1980" t="str">
            <v>USD</v>
          </cell>
        </row>
        <row r="1981">
          <cell r="B1981">
            <v>40611</v>
          </cell>
          <cell r="C1981">
            <v>40611</v>
          </cell>
          <cell r="E1981">
            <v>5.16</v>
          </cell>
          <cell r="F1981" t="str">
            <v>GEL</v>
          </cell>
          <cell r="G1981">
            <v>3</v>
          </cell>
          <cell r="H1981" t="str">
            <v>USD</v>
          </cell>
        </row>
        <row r="1982">
          <cell r="B1982">
            <v>40611</v>
          </cell>
          <cell r="C1982">
            <v>40611</v>
          </cell>
          <cell r="E1982">
            <v>2.75</v>
          </cell>
          <cell r="F1982" t="str">
            <v>GEL</v>
          </cell>
          <cell r="G1982">
            <v>1.6</v>
          </cell>
          <cell r="H1982" t="str">
            <v>USD</v>
          </cell>
        </row>
        <row r="1983">
          <cell r="B1983">
            <v>40611</v>
          </cell>
          <cell r="C1983">
            <v>40611</v>
          </cell>
          <cell r="E1983">
            <v>1.72</v>
          </cell>
          <cell r="F1983" t="str">
            <v>GEL</v>
          </cell>
          <cell r="G1983">
            <v>1</v>
          </cell>
          <cell r="H1983" t="str">
            <v>USD</v>
          </cell>
        </row>
        <row r="1984">
          <cell r="B1984">
            <v>40611</v>
          </cell>
          <cell r="C1984">
            <v>40611</v>
          </cell>
          <cell r="E1984">
            <v>1</v>
          </cell>
          <cell r="F1984" t="str">
            <v>GEL</v>
          </cell>
          <cell r="G1984">
            <v>0.57999999999999996</v>
          </cell>
          <cell r="H1984" t="str">
            <v>USD</v>
          </cell>
        </row>
        <row r="1985">
          <cell r="B1985">
            <v>40611</v>
          </cell>
          <cell r="C1985">
            <v>40611</v>
          </cell>
          <cell r="E1985">
            <v>5.8100000000000005</v>
          </cell>
          <cell r="F1985" t="str">
            <v>GEL</v>
          </cell>
          <cell r="G1985">
            <v>3.38</v>
          </cell>
          <cell r="H1985" t="str">
            <v>USD</v>
          </cell>
        </row>
        <row r="1986">
          <cell r="B1986">
            <v>40611</v>
          </cell>
          <cell r="C1986">
            <v>40611</v>
          </cell>
          <cell r="E1986">
            <v>0.21</v>
          </cell>
          <cell r="F1986" t="str">
            <v>GEL</v>
          </cell>
          <cell r="G1986">
            <v>0.12</v>
          </cell>
          <cell r="H1986" t="str">
            <v>USD</v>
          </cell>
        </row>
        <row r="1987">
          <cell r="B1987">
            <v>40611</v>
          </cell>
          <cell r="C1987">
            <v>40611</v>
          </cell>
          <cell r="E1987">
            <v>0.34</v>
          </cell>
          <cell r="F1987" t="str">
            <v>GEL</v>
          </cell>
          <cell r="G1987">
            <v>0.2</v>
          </cell>
          <cell r="H1987" t="str">
            <v>USD</v>
          </cell>
        </row>
        <row r="1988">
          <cell r="B1988">
            <v>40611</v>
          </cell>
          <cell r="C1988">
            <v>40611</v>
          </cell>
          <cell r="E1988">
            <v>2.4</v>
          </cell>
          <cell r="F1988" t="str">
            <v>GEL</v>
          </cell>
          <cell r="G1988">
            <v>1.4000000000000001</v>
          </cell>
          <cell r="H1988" t="str">
            <v>USD</v>
          </cell>
        </row>
        <row r="1989">
          <cell r="B1989">
            <v>40611</v>
          </cell>
          <cell r="C1989">
            <v>40611</v>
          </cell>
          <cell r="E1989">
            <v>0.68</v>
          </cell>
          <cell r="F1989" t="str">
            <v>GEL</v>
          </cell>
          <cell r="G1989">
            <v>0.4</v>
          </cell>
          <cell r="H1989" t="str">
            <v>USD</v>
          </cell>
        </row>
        <row r="1990">
          <cell r="B1990">
            <v>40611</v>
          </cell>
          <cell r="C1990">
            <v>40611</v>
          </cell>
          <cell r="E1990">
            <v>0.69000000000000006</v>
          </cell>
          <cell r="F1990" t="str">
            <v>GEL</v>
          </cell>
          <cell r="G1990">
            <v>0.4</v>
          </cell>
          <cell r="H1990" t="str">
            <v>USD</v>
          </cell>
        </row>
        <row r="1991">
          <cell r="B1991">
            <v>40611</v>
          </cell>
          <cell r="C1991">
            <v>40611</v>
          </cell>
          <cell r="E1991">
            <v>0.34</v>
          </cell>
          <cell r="F1991" t="str">
            <v>GEL</v>
          </cell>
          <cell r="G1991">
            <v>0.2</v>
          </cell>
          <cell r="H1991" t="str">
            <v>USD</v>
          </cell>
        </row>
        <row r="1992">
          <cell r="B1992">
            <v>40611</v>
          </cell>
          <cell r="C1992">
            <v>40611</v>
          </cell>
          <cell r="E1992">
            <v>0.69000000000000006</v>
          </cell>
          <cell r="F1992" t="str">
            <v>GEL</v>
          </cell>
          <cell r="G1992">
            <v>0.4</v>
          </cell>
          <cell r="H1992" t="str">
            <v>USD</v>
          </cell>
        </row>
        <row r="1993">
          <cell r="B1993">
            <v>40611</v>
          </cell>
          <cell r="C1993">
            <v>40611</v>
          </cell>
          <cell r="E1993">
            <v>1</v>
          </cell>
          <cell r="F1993" t="str">
            <v>GEL</v>
          </cell>
          <cell r="G1993">
            <v>0.57999999999999996</v>
          </cell>
          <cell r="H1993" t="str">
            <v>USD</v>
          </cell>
        </row>
        <row r="1994">
          <cell r="B1994">
            <v>40611</v>
          </cell>
          <cell r="C1994">
            <v>40611</v>
          </cell>
          <cell r="E1994">
            <v>2.4</v>
          </cell>
          <cell r="F1994" t="str">
            <v>GEL</v>
          </cell>
          <cell r="G1994">
            <v>1.4000000000000001</v>
          </cell>
          <cell r="H1994" t="str">
            <v>USD</v>
          </cell>
        </row>
        <row r="1995">
          <cell r="B1995">
            <v>40611</v>
          </cell>
          <cell r="C1995">
            <v>40611</v>
          </cell>
          <cell r="E1995">
            <v>9.91</v>
          </cell>
          <cell r="F1995" t="str">
            <v>GEL</v>
          </cell>
          <cell r="G1995">
            <v>5.76</v>
          </cell>
          <cell r="H1995" t="str">
            <v>USD</v>
          </cell>
        </row>
        <row r="1996">
          <cell r="B1996">
            <v>40611</v>
          </cell>
          <cell r="C1996">
            <v>40611</v>
          </cell>
          <cell r="E1996">
            <v>0.34</v>
          </cell>
          <cell r="F1996" t="str">
            <v>GEL</v>
          </cell>
          <cell r="G1996">
            <v>0.2</v>
          </cell>
          <cell r="H1996" t="str">
            <v>USD</v>
          </cell>
        </row>
        <row r="1997">
          <cell r="B1997">
            <v>40611</v>
          </cell>
          <cell r="C1997">
            <v>40611</v>
          </cell>
          <cell r="E1997">
            <v>1.03</v>
          </cell>
          <cell r="F1997" t="str">
            <v>GEL</v>
          </cell>
          <cell r="G1997">
            <v>0.6</v>
          </cell>
          <cell r="H1997" t="str">
            <v>USD</v>
          </cell>
        </row>
        <row r="1998">
          <cell r="B1998">
            <v>40611</v>
          </cell>
          <cell r="C1998">
            <v>40611</v>
          </cell>
          <cell r="E1998">
            <v>0.69000000000000006</v>
          </cell>
          <cell r="F1998" t="str">
            <v>GEL</v>
          </cell>
          <cell r="G1998">
            <v>0.4</v>
          </cell>
          <cell r="H1998" t="str">
            <v>USD</v>
          </cell>
        </row>
        <row r="1999">
          <cell r="B1999">
            <v>40611</v>
          </cell>
          <cell r="C1999">
            <v>40611</v>
          </cell>
          <cell r="E1999">
            <v>2.0300000000000002</v>
          </cell>
          <cell r="F1999" t="str">
            <v>GEL</v>
          </cell>
          <cell r="G1999">
            <v>1.18</v>
          </cell>
          <cell r="H1999" t="str">
            <v>USD</v>
          </cell>
        </row>
        <row r="2000">
          <cell r="B2000">
            <v>40611</v>
          </cell>
          <cell r="C2000">
            <v>40611</v>
          </cell>
          <cell r="E2000">
            <v>0.69000000000000006</v>
          </cell>
          <cell r="F2000" t="str">
            <v>GEL</v>
          </cell>
          <cell r="G2000">
            <v>0.4</v>
          </cell>
          <cell r="H2000" t="str">
            <v>USD</v>
          </cell>
        </row>
        <row r="2001">
          <cell r="B2001">
            <v>40611</v>
          </cell>
          <cell r="C2001">
            <v>40611</v>
          </cell>
          <cell r="E2001">
            <v>4.1399999999999997</v>
          </cell>
          <cell r="F2001" t="str">
            <v>GEL</v>
          </cell>
          <cell r="G2001">
            <v>2.4</v>
          </cell>
          <cell r="H2001" t="str">
            <v>USD</v>
          </cell>
        </row>
        <row r="2002">
          <cell r="B2002">
            <v>40611</v>
          </cell>
          <cell r="C2002">
            <v>40611</v>
          </cell>
          <cell r="E2002">
            <v>1</v>
          </cell>
          <cell r="F2002" t="str">
            <v>GEL</v>
          </cell>
          <cell r="G2002">
            <v>0.57999999999999996</v>
          </cell>
          <cell r="H2002" t="str">
            <v>USD</v>
          </cell>
        </row>
        <row r="2003">
          <cell r="B2003">
            <v>40611</v>
          </cell>
          <cell r="C2003">
            <v>40611</v>
          </cell>
          <cell r="E2003">
            <v>1.3800000000000001</v>
          </cell>
          <cell r="F2003" t="str">
            <v>GEL</v>
          </cell>
          <cell r="G2003">
            <v>0.8</v>
          </cell>
          <cell r="H2003" t="str">
            <v>USD</v>
          </cell>
        </row>
        <row r="2004">
          <cell r="B2004">
            <v>40611</v>
          </cell>
          <cell r="C2004">
            <v>40611</v>
          </cell>
          <cell r="E2004">
            <v>1.03</v>
          </cell>
          <cell r="F2004" t="str">
            <v>GEL</v>
          </cell>
          <cell r="G2004">
            <v>0.6</v>
          </cell>
          <cell r="H2004" t="str">
            <v>USD</v>
          </cell>
        </row>
        <row r="2005">
          <cell r="B2005">
            <v>40611</v>
          </cell>
          <cell r="C2005">
            <v>40611</v>
          </cell>
          <cell r="E2005">
            <v>0.21</v>
          </cell>
          <cell r="F2005" t="str">
            <v>GEL</v>
          </cell>
          <cell r="G2005">
            <v>0.12</v>
          </cell>
          <cell r="H2005" t="str">
            <v>USD</v>
          </cell>
        </row>
        <row r="2006">
          <cell r="B2006">
            <v>40611</v>
          </cell>
          <cell r="C2006">
            <v>40611</v>
          </cell>
          <cell r="E2006">
            <v>1.72</v>
          </cell>
          <cell r="F2006" t="str">
            <v>GEL</v>
          </cell>
          <cell r="G2006">
            <v>1</v>
          </cell>
          <cell r="H2006" t="str">
            <v>USD</v>
          </cell>
        </row>
        <row r="2007">
          <cell r="B2007">
            <v>40611</v>
          </cell>
          <cell r="C2007">
            <v>40611</v>
          </cell>
          <cell r="E2007">
            <v>1</v>
          </cell>
          <cell r="F2007" t="str">
            <v>GEL</v>
          </cell>
          <cell r="G2007">
            <v>0.57999999999999996</v>
          </cell>
          <cell r="H2007" t="str">
            <v>USD</v>
          </cell>
        </row>
        <row r="2008">
          <cell r="B2008">
            <v>40611</v>
          </cell>
          <cell r="C2008">
            <v>40611</v>
          </cell>
          <cell r="E2008">
            <v>1.69</v>
          </cell>
          <cell r="F2008" t="str">
            <v>GEL</v>
          </cell>
          <cell r="G2008">
            <v>0.98</v>
          </cell>
          <cell r="H2008" t="str">
            <v>USD</v>
          </cell>
        </row>
        <row r="2009">
          <cell r="B2009">
            <v>40611</v>
          </cell>
          <cell r="C2009">
            <v>40611</v>
          </cell>
          <cell r="E2009">
            <v>2.75</v>
          </cell>
          <cell r="F2009" t="str">
            <v>GEL</v>
          </cell>
          <cell r="G2009">
            <v>1.6</v>
          </cell>
          <cell r="H2009" t="str">
            <v>USD</v>
          </cell>
        </row>
        <row r="2010">
          <cell r="B2010">
            <v>40611</v>
          </cell>
          <cell r="C2010">
            <v>40611</v>
          </cell>
          <cell r="E2010">
            <v>1.3800000000000001</v>
          </cell>
          <cell r="F2010" t="str">
            <v>GEL</v>
          </cell>
          <cell r="G2010">
            <v>0.8</v>
          </cell>
          <cell r="H2010" t="str">
            <v>USD</v>
          </cell>
        </row>
        <row r="2011">
          <cell r="B2011">
            <v>40611</v>
          </cell>
          <cell r="C2011">
            <v>40611</v>
          </cell>
          <cell r="E2011">
            <v>1</v>
          </cell>
          <cell r="F2011" t="str">
            <v>GEL</v>
          </cell>
          <cell r="G2011">
            <v>0.57999999999999996</v>
          </cell>
          <cell r="H2011" t="str">
            <v>USD</v>
          </cell>
        </row>
        <row r="2012">
          <cell r="B2012">
            <v>40611</v>
          </cell>
          <cell r="C2012">
            <v>40611</v>
          </cell>
          <cell r="E2012">
            <v>7.47</v>
          </cell>
          <cell r="F2012" t="str">
            <v>GEL</v>
          </cell>
          <cell r="G2012">
            <v>4.34</v>
          </cell>
          <cell r="H2012" t="str">
            <v>USD</v>
          </cell>
        </row>
        <row r="2013">
          <cell r="B2013">
            <v>40611</v>
          </cell>
          <cell r="C2013">
            <v>40611</v>
          </cell>
          <cell r="E2013">
            <v>0.21</v>
          </cell>
          <cell r="F2013" t="str">
            <v>GEL</v>
          </cell>
          <cell r="G2013">
            <v>0.12</v>
          </cell>
          <cell r="H2013" t="str">
            <v>USD</v>
          </cell>
        </row>
        <row r="2014">
          <cell r="B2014">
            <v>40611</v>
          </cell>
          <cell r="C2014">
            <v>40611</v>
          </cell>
          <cell r="E2014">
            <v>1</v>
          </cell>
          <cell r="F2014" t="str">
            <v>GEL</v>
          </cell>
          <cell r="G2014">
            <v>0.57999999999999996</v>
          </cell>
          <cell r="H2014" t="str">
            <v>USD</v>
          </cell>
        </row>
        <row r="2015">
          <cell r="B2015">
            <v>40611</v>
          </cell>
          <cell r="C2015">
            <v>40611</v>
          </cell>
          <cell r="E2015">
            <v>2.23</v>
          </cell>
          <cell r="F2015" t="str">
            <v>GEL</v>
          </cell>
          <cell r="G2015">
            <v>1.3</v>
          </cell>
          <cell r="H2015" t="str">
            <v>USD</v>
          </cell>
        </row>
        <row r="2016">
          <cell r="B2016">
            <v>40611</v>
          </cell>
          <cell r="C2016">
            <v>40611</v>
          </cell>
          <cell r="E2016">
            <v>1.03</v>
          </cell>
          <cell r="F2016" t="str">
            <v>GEL</v>
          </cell>
          <cell r="G2016">
            <v>0.6</v>
          </cell>
          <cell r="H2016" t="str">
            <v>USD</v>
          </cell>
        </row>
        <row r="2017">
          <cell r="B2017">
            <v>40611</v>
          </cell>
          <cell r="C2017">
            <v>40611</v>
          </cell>
          <cell r="E2017">
            <v>2</v>
          </cell>
          <cell r="F2017" t="str">
            <v>GEL</v>
          </cell>
          <cell r="G2017">
            <v>1.1599999999999999</v>
          </cell>
          <cell r="H2017" t="str">
            <v>USD</v>
          </cell>
        </row>
        <row r="2018">
          <cell r="B2018">
            <v>40611</v>
          </cell>
          <cell r="C2018">
            <v>40611</v>
          </cell>
          <cell r="E2018">
            <v>0.21</v>
          </cell>
          <cell r="F2018" t="str">
            <v>GEL</v>
          </cell>
          <cell r="G2018">
            <v>0.12</v>
          </cell>
          <cell r="H2018" t="str">
            <v>USD</v>
          </cell>
        </row>
        <row r="2019">
          <cell r="B2019">
            <v>40611</v>
          </cell>
          <cell r="C2019">
            <v>40611</v>
          </cell>
          <cell r="E2019">
            <v>4.4400000000000004</v>
          </cell>
          <cell r="F2019" t="str">
            <v>GEL</v>
          </cell>
          <cell r="G2019">
            <v>2.58</v>
          </cell>
          <cell r="H2019" t="str">
            <v>USD</v>
          </cell>
        </row>
        <row r="2020">
          <cell r="B2020">
            <v>40611</v>
          </cell>
          <cell r="C2020">
            <v>40611</v>
          </cell>
          <cell r="E2020">
            <v>2.75</v>
          </cell>
          <cell r="F2020" t="str">
            <v>GEL</v>
          </cell>
          <cell r="G2020">
            <v>1.6</v>
          </cell>
          <cell r="H2020" t="str">
            <v>USD</v>
          </cell>
        </row>
        <row r="2021">
          <cell r="B2021">
            <v>40611</v>
          </cell>
          <cell r="C2021">
            <v>40611</v>
          </cell>
          <cell r="E2021">
            <v>1</v>
          </cell>
          <cell r="F2021" t="str">
            <v>GEL</v>
          </cell>
          <cell r="G2021">
            <v>0.57999999999999996</v>
          </cell>
          <cell r="H2021" t="str">
            <v>USD</v>
          </cell>
        </row>
        <row r="2022">
          <cell r="B2022">
            <v>40611</v>
          </cell>
          <cell r="C2022">
            <v>40611</v>
          </cell>
          <cell r="E2022">
            <v>0.41000000000000003</v>
          </cell>
          <cell r="F2022" t="str">
            <v>GEL</v>
          </cell>
          <cell r="G2022">
            <v>0.24</v>
          </cell>
          <cell r="H2022" t="str">
            <v>USD</v>
          </cell>
        </row>
        <row r="2023">
          <cell r="B2023">
            <v>40611</v>
          </cell>
          <cell r="C2023">
            <v>40611</v>
          </cell>
          <cell r="E2023">
            <v>2.75</v>
          </cell>
          <cell r="F2023" t="str">
            <v>GEL</v>
          </cell>
          <cell r="G2023">
            <v>1.6</v>
          </cell>
          <cell r="H2023" t="str">
            <v>USD</v>
          </cell>
        </row>
        <row r="2024">
          <cell r="B2024">
            <v>40611</v>
          </cell>
          <cell r="C2024">
            <v>40611</v>
          </cell>
          <cell r="E2024">
            <v>3.44</v>
          </cell>
          <cell r="F2024" t="str">
            <v>GEL</v>
          </cell>
          <cell r="G2024">
            <v>2</v>
          </cell>
          <cell r="H2024" t="str">
            <v>USD</v>
          </cell>
        </row>
        <row r="2025">
          <cell r="B2025">
            <v>40611</v>
          </cell>
          <cell r="C2025">
            <v>40611</v>
          </cell>
          <cell r="E2025">
            <v>2.75</v>
          </cell>
          <cell r="F2025" t="str">
            <v>GEL</v>
          </cell>
          <cell r="G2025">
            <v>1.6</v>
          </cell>
          <cell r="H2025" t="str">
            <v>USD</v>
          </cell>
        </row>
        <row r="2026">
          <cell r="B2026">
            <v>40611</v>
          </cell>
          <cell r="C2026">
            <v>40611</v>
          </cell>
          <cell r="E2026">
            <v>0.34</v>
          </cell>
          <cell r="F2026" t="str">
            <v>GEL</v>
          </cell>
          <cell r="G2026">
            <v>0.2</v>
          </cell>
          <cell r="H2026" t="str">
            <v>USD</v>
          </cell>
        </row>
        <row r="2027">
          <cell r="B2027">
            <v>40611</v>
          </cell>
          <cell r="C2027">
            <v>40611</v>
          </cell>
          <cell r="E2027">
            <v>11.69</v>
          </cell>
          <cell r="F2027" t="str">
            <v>GEL</v>
          </cell>
          <cell r="G2027">
            <v>6.8</v>
          </cell>
          <cell r="H2027" t="str">
            <v>USD</v>
          </cell>
        </row>
        <row r="2028">
          <cell r="B2028">
            <v>40611</v>
          </cell>
          <cell r="C2028">
            <v>40611</v>
          </cell>
          <cell r="E2028">
            <v>7.1400000000000006</v>
          </cell>
          <cell r="F2028" t="str">
            <v>GEL</v>
          </cell>
          <cell r="G2028">
            <v>4.1399999999999997</v>
          </cell>
          <cell r="H2028" t="str">
            <v>USD</v>
          </cell>
        </row>
        <row r="2029">
          <cell r="B2029">
            <v>40611</v>
          </cell>
          <cell r="C2029">
            <v>40611</v>
          </cell>
          <cell r="E2029">
            <v>1</v>
          </cell>
          <cell r="F2029" t="str">
            <v>GEL</v>
          </cell>
          <cell r="G2029">
            <v>0.57999999999999996</v>
          </cell>
          <cell r="H2029" t="str">
            <v>USD</v>
          </cell>
        </row>
        <row r="2030">
          <cell r="B2030">
            <v>40611</v>
          </cell>
          <cell r="C2030">
            <v>40611</v>
          </cell>
          <cell r="E2030">
            <v>1.03</v>
          </cell>
          <cell r="F2030" t="str">
            <v>GEL</v>
          </cell>
          <cell r="G2030">
            <v>0.6</v>
          </cell>
          <cell r="H2030" t="str">
            <v>USD</v>
          </cell>
        </row>
        <row r="2031">
          <cell r="B2031">
            <v>40611</v>
          </cell>
          <cell r="C2031">
            <v>40611</v>
          </cell>
          <cell r="E2031">
            <v>0.21</v>
          </cell>
          <cell r="F2031" t="str">
            <v>GEL</v>
          </cell>
          <cell r="G2031">
            <v>0.12</v>
          </cell>
          <cell r="H2031" t="str">
            <v>USD</v>
          </cell>
        </row>
        <row r="2032">
          <cell r="B2032">
            <v>40611</v>
          </cell>
          <cell r="C2032">
            <v>40611</v>
          </cell>
          <cell r="E2032">
            <v>1.72</v>
          </cell>
          <cell r="F2032" t="str">
            <v>GEL</v>
          </cell>
          <cell r="G2032">
            <v>1</v>
          </cell>
          <cell r="H2032" t="str">
            <v>USD</v>
          </cell>
        </row>
        <row r="2033">
          <cell r="B2033">
            <v>40611</v>
          </cell>
          <cell r="C2033">
            <v>40611</v>
          </cell>
          <cell r="E2033">
            <v>0.69000000000000006</v>
          </cell>
          <cell r="F2033" t="str">
            <v>GEL</v>
          </cell>
          <cell r="G2033">
            <v>0.4</v>
          </cell>
          <cell r="H2033" t="str">
            <v>USD</v>
          </cell>
        </row>
        <row r="2034">
          <cell r="B2034">
            <v>40611</v>
          </cell>
          <cell r="C2034">
            <v>40611</v>
          </cell>
          <cell r="E2034">
            <v>1.72</v>
          </cell>
          <cell r="F2034" t="str">
            <v>GEL</v>
          </cell>
          <cell r="G2034">
            <v>1</v>
          </cell>
          <cell r="H2034" t="str">
            <v>USD</v>
          </cell>
        </row>
        <row r="2035">
          <cell r="B2035">
            <v>40611</v>
          </cell>
          <cell r="C2035">
            <v>40611</v>
          </cell>
          <cell r="E2035">
            <v>1.72</v>
          </cell>
          <cell r="F2035" t="str">
            <v>GEL</v>
          </cell>
          <cell r="G2035">
            <v>1</v>
          </cell>
          <cell r="H2035" t="str">
            <v>USD</v>
          </cell>
        </row>
        <row r="2036">
          <cell r="B2036">
            <v>40611</v>
          </cell>
          <cell r="C2036">
            <v>40611</v>
          </cell>
          <cell r="E2036">
            <v>2.41</v>
          </cell>
          <cell r="F2036" t="str">
            <v>GEL</v>
          </cell>
          <cell r="G2036">
            <v>1.4000000000000001</v>
          </cell>
          <cell r="H2036" t="str">
            <v>USD</v>
          </cell>
        </row>
        <row r="2037">
          <cell r="B2037">
            <v>40611</v>
          </cell>
          <cell r="C2037">
            <v>40611</v>
          </cell>
          <cell r="E2037">
            <v>2.75</v>
          </cell>
          <cell r="F2037" t="str">
            <v>GEL</v>
          </cell>
          <cell r="G2037">
            <v>1.6</v>
          </cell>
          <cell r="H2037" t="str">
            <v>USD</v>
          </cell>
        </row>
        <row r="2038">
          <cell r="B2038">
            <v>40611</v>
          </cell>
          <cell r="C2038">
            <v>40611</v>
          </cell>
          <cell r="E2038">
            <v>0.21</v>
          </cell>
          <cell r="F2038" t="str">
            <v>GEL</v>
          </cell>
          <cell r="G2038">
            <v>0.12</v>
          </cell>
          <cell r="H2038" t="str">
            <v>USD</v>
          </cell>
        </row>
        <row r="2039">
          <cell r="B2039">
            <v>40611</v>
          </cell>
          <cell r="C2039">
            <v>40611</v>
          </cell>
          <cell r="E2039">
            <v>0.34</v>
          </cell>
          <cell r="F2039" t="str">
            <v>GEL</v>
          </cell>
          <cell r="G2039">
            <v>0.2</v>
          </cell>
          <cell r="H2039" t="str">
            <v>USD</v>
          </cell>
        </row>
        <row r="2040">
          <cell r="B2040">
            <v>40611</v>
          </cell>
          <cell r="C2040">
            <v>40611</v>
          </cell>
          <cell r="E2040">
            <v>1.72</v>
          </cell>
          <cell r="F2040" t="str">
            <v>GEL</v>
          </cell>
          <cell r="G2040">
            <v>1</v>
          </cell>
          <cell r="H2040" t="str">
            <v>USD</v>
          </cell>
        </row>
        <row r="2041">
          <cell r="B2041">
            <v>40611</v>
          </cell>
          <cell r="C2041">
            <v>40611</v>
          </cell>
          <cell r="E2041">
            <v>2.41</v>
          </cell>
          <cell r="F2041" t="str">
            <v>GEL</v>
          </cell>
          <cell r="G2041">
            <v>1.4000000000000001</v>
          </cell>
          <cell r="H2041" t="str">
            <v>USD</v>
          </cell>
        </row>
        <row r="2042">
          <cell r="B2042">
            <v>40611</v>
          </cell>
          <cell r="C2042">
            <v>40611</v>
          </cell>
          <cell r="E2042">
            <v>0.34</v>
          </cell>
          <cell r="F2042" t="str">
            <v>GEL</v>
          </cell>
          <cell r="G2042">
            <v>0.2</v>
          </cell>
          <cell r="H2042" t="str">
            <v>USD</v>
          </cell>
        </row>
        <row r="2043">
          <cell r="B2043">
            <v>40611</v>
          </cell>
          <cell r="C2043">
            <v>40611</v>
          </cell>
          <cell r="E2043">
            <v>1.03</v>
          </cell>
          <cell r="F2043" t="str">
            <v>GEL</v>
          </cell>
          <cell r="G2043">
            <v>0.6</v>
          </cell>
          <cell r="H2043" t="str">
            <v>USD</v>
          </cell>
        </row>
        <row r="2044">
          <cell r="B2044">
            <v>40611</v>
          </cell>
          <cell r="C2044">
            <v>40611</v>
          </cell>
          <cell r="E2044">
            <v>0.34</v>
          </cell>
          <cell r="F2044" t="str">
            <v>GEL</v>
          </cell>
          <cell r="G2044">
            <v>0.2</v>
          </cell>
          <cell r="H2044" t="str">
            <v>USD</v>
          </cell>
        </row>
        <row r="2045">
          <cell r="B2045">
            <v>40611</v>
          </cell>
          <cell r="C2045">
            <v>40611</v>
          </cell>
          <cell r="E2045">
            <v>0.86</v>
          </cell>
          <cell r="F2045" t="str">
            <v>GEL</v>
          </cell>
          <cell r="G2045">
            <v>0.5</v>
          </cell>
          <cell r="H2045" t="str">
            <v>USD</v>
          </cell>
        </row>
        <row r="2046">
          <cell r="B2046">
            <v>40611</v>
          </cell>
          <cell r="C2046">
            <v>40611</v>
          </cell>
          <cell r="E2046">
            <v>1.3800000000000001</v>
          </cell>
          <cell r="F2046" t="str">
            <v>GEL</v>
          </cell>
          <cell r="G2046">
            <v>0.8</v>
          </cell>
          <cell r="H2046" t="str">
            <v>USD</v>
          </cell>
        </row>
        <row r="2047">
          <cell r="B2047">
            <v>40611</v>
          </cell>
          <cell r="C2047">
            <v>40611</v>
          </cell>
          <cell r="E2047">
            <v>0.21</v>
          </cell>
          <cell r="F2047" t="str">
            <v>GEL</v>
          </cell>
          <cell r="G2047">
            <v>0.12</v>
          </cell>
          <cell r="H2047" t="str">
            <v>USD</v>
          </cell>
        </row>
        <row r="2048">
          <cell r="B2048">
            <v>40611</v>
          </cell>
          <cell r="C2048">
            <v>40611</v>
          </cell>
          <cell r="E2048">
            <v>2.75</v>
          </cell>
          <cell r="F2048" t="str">
            <v>GEL</v>
          </cell>
          <cell r="G2048">
            <v>1.6</v>
          </cell>
          <cell r="H2048" t="str">
            <v>USD</v>
          </cell>
        </row>
        <row r="2049">
          <cell r="B2049">
            <v>40611</v>
          </cell>
          <cell r="C2049">
            <v>40611</v>
          </cell>
          <cell r="E2049">
            <v>2.75</v>
          </cell>
          <cell r="F2049" t="str">
            <v>GEL</v>
          </cell>
          <cell r="G2049">
            <v>1.6</v>
          </cell>
          <cell r="H2049" t="str">
            <v>USD</v>
          </cell>
        </row>
        <row r="2050">
          <cell r="B2050">
            <v>40611</v>
          </cell>
          <cell r="C2050">
            <v>40611</v>
          </cell>
          <cell r="E2050">
            <v>2.75</v>
          </cell>
          <cell r="F2050" t="str">
            <v>GEL</v>
          </cell>
          <cell r="G2050">
            <v>1.6</v>
          </cell>
          <cell r="H2050" t="str">
            <v>USD</v>
          </cell>
        </row>
        <row r="2051">
          <cell r="B2051">
            <v>40611</v>
          </cell>
          <cell r="C2051">
            <v>40611</v>
          </cell>
          <cell r="E2051">
            <v>2.75</v>
          </cell>
          <cell r="F2051" t="str">
            <v>GEL</v>
          </cell>
          <cell r="G2051">
            <v>1.6</v>
          </cell>
          <cell r="H2051" t="str">
            <v>USD</v>
          </cell>
        </row>
        <row r="2052">
          <cell r="B2052">
            <v>40611</v>
          </cell>
          <cell r="C2052">
            <v>40611</v>
          </cell>
          <cell r="E2052">
            <v>0.69000000000000006</v>
          </cell>
          <cell r="F2052" t="str">
            <v>GEL</v>
          </cell>
          <cell r="G2052">
            <v>0.4</v>
          </cell>
          <cell r="H2052" t="str">
            <v>USD</v>
          </cell>
        </row>
        <row r="2053">
          <cell r="B2053">
            <v>40611</v>
          </cell>
          <cell r="C2053">
            <v>40611</v>
          </cell>
          <cell r="E2053">
            <v>0.69000000000000006</v>
          </cell>
          <cell r="F2053" t="str">
            <v>GEL</v>
          </cell>
          <cell r="G2053">
            <v>0.4</v>
          </cell>
          <cell r="H2053" t="str">
            <v>USD</v>
          </cell>
        </row>
        <row r="2054">
          <cell r="B2054">
            <v>40611</v>
          </cell>
          <cell r="C2054">
            <v>40611</v>
          </cell>
          <cell r="E2054">
            <v>2.06</v>
          </cell>
          <cell r="F2054" t="str">
            <v>GEL</v>
          </cell>
          <cell r="G2054">
            <v>1.2</v>
          </cell>
          <cell r="H2054" t="str">
            <v>USD</v>
          </cell>
        </row>
        <row r="2055">
          <cell r="B2055">
            <v>40611</v>
          </cell>
          <cell r="C2055">
            <v>40611</v>
          </cell>
          <cell r="E2055">
            <v>0.69000000000000006</v>
          </cell>
          <cell r="F2055" t="str">
            <v>GEL</v>
          </cell>
          <cell r="G2055">
            <v>0.4</v>
          </cell>
          <cell r="H2055" t="str">
            <v>USD</v>
          </cell>
        </row>
        <row r="2056">
          <cell r="B2056">
            <v>40611</v>
          </cell>
          <cell r="C2056">
            <v>40611</v>
          </cell>
          <cell r="E2056">
            <v>0.69000000000000006</v>
          </cell>
          <cell r="F2056" t="str">
            <v>GEL</v>
          </cell>
          <cell r="G2056">
            <v>0.4</v>
          </cell>
          <cell r="H2056" t="str">
            <v>USD</v>
          </cell>
        </row>
        <row r="2057">
          <cell r="B2057">
            <v>40611</v>
          </cell>
          <cell r="C2057">
            <v>40611</v>
          </cell>
          <cell r="E2057">
            <v>0.21</v>
          </cell>
          <cell r="F2057" t="str">
            <v>GEL</v>
          </cell>
          <cell r="G2057">
            <v>0.12</v>
          </cell>
          <cell r="H2057" t="str">
            <v>USD</v>
          </cell>
        </row>
        <row r="2058">
          <cell r="B2058">
            <v>40611</v>
          </cell>
          <cell r="C2058">
            <v>40611</v>
          </cell>
          <cell r="E2058">
            <v>0.34</v>
          </cell>
          <cell r="F2058" t="str">
            <v>GEL</v>
          </cell>
          <cell r="G2058">
            <v>0.2</v>
          </cell>
          <cell r="H2058" t="str">
            <v>USD</v>
          </cell>
        </row>
        <row r="2059">
          <cell r="B2059">
            <v>40611</v>
          </cell>
          <cell r="C2059">
            <v>40611</v>
          </cell>
          <cell r="E2059">
            <v>2.75</v>
          </cell>
          <cell r="F2059" t="str">
            <v>GEL</v>
          </cell>
          <cell r="G2059">
            <v>1.6</v>
          </cell>
          <cell r="H2059" t="str">
            <v>USD</v>
          </cell>
        </row>
        <row r="2060">
          <cell r="B2060">
            <v>40611</v>
          </cell>
          <cell r="C2060">
            <v>40611</v>
          </cell>
          <cell r="E2060">
            <v>2.75</v>
          </cell>
          <cell r="F2060" t="str">
            <v>GEL</v>
          </cell>
          <cell r="G2060">
            <v>1.6</v>
          </cell>
          <cell r="H2060" t="str">
            <v>USD</v>
          </cell>
        </row>
        <row r="2061">
          <cell r="B2061">
            <v>40611</v>
          </cell>
          <cell r="C2061">
            <v>40611</v>
          </cell>
          <cell r="E2061">
            <v>2.75</v>
          </cell>
          <cell r="F2061" t="str">
            <v>GEL</v>
          </cell>
          <cell r="G2061">
            <v>1.6</v>
          </cell>
          <cell r="H2061" t="str">
            <v>USD</v>
          </cell>
        </row>
        <row r="2062">
          <cell r="B2062">
            <v>40611</v>
          </cell>
          <cell r="C2062">
            <v>40611</v>
          </cell>
          <cell r="E2062">
            <v>0.34</v>
          </cell>
          <cell r="F2062" t="str">
            <v>GEL</v>
          </cell>
          <cell r="G2062">
            <v>0.2</v>
          </cell>
          <cell r="H2062" t="str">
            <v>USD</v>
          </cell>
        </row>
        <row r="2063">
          <cell r="B2063">
            <v>40611</v>
          </cell>
          <cell r="C2063">
            <v>40611</v>
          </cell>
          <cell r="E2063">
            <v>1.37</v>
          </cell>
          <cell r="F2063" t="str">
            <v>GEL</v>
          </cell>
          <cell r="G2063">
            <v>0.8</v>
          </cell>
          <cell r="H2063" t="str">
            <v>USD</v>
          </cell>
        </row>
        <row r="2064">
          <cell r="B2064">
            <v>40611</v>
          </cell>
          <cell r="C2064">
            <v>40611</v>
          </cell>
          <cell r="E2064">
            <v>2.41</v>
          </cell>
          <cell r="F2064" t="str">
            <v>GEL</v>
          </cell>
          <cell r="G2064">
            <v>1.4000000000000001</v>
          </cell>
          <cell r="H2064" t="str">
            <v>USD</v>
          </cell>
        </row>
        <row r="2065">
          <cell r="B2065">
            <v>40611</v>
          </cell>
          <cell r="C2065">
            <v>40611</v>
          </cell>
          <cell r="E2065">
            <v>0.34</v>
          </cell>
          <cell r="F2065" t="str">
            <v>GEL</v>
          </cell>
          <cell r="G2065">
            <v>0.2</v>
          </cell>
          <cell r="H2065" t="str">
            <v>USD</v>
          </cell>
        </row>
        <row r="2066">
          <cell r="B2066">
            <v>40611</v>
          </cell>
          <cell r="C2066">
            <v>40611</v>
          </cell>
          <cell r="E2066">
            <v>0.69000000000000006</v>
          </cell>
          <cell r="F2066" t="str">
            <v>GEL</v>
          </cell>
          <cell r="G2066">
            <v>0.4</v>
          </cell>
          <cell r="H2066" t="str">
            <v>USD</v>
          </cell>
        </row>
        <row r="2067">
          <cell r="B2067">
            <v>40611</v>
          </cell>
          <cell r="C2067">
            <v>40611</v>
          </cell>
          <cell r="E2067">
            <v>2.75</v>
          </cell>
          <cell r="F2067" t="str">
            <v>GEL</v>
          </cell>
          <cell r="G2067">
            <v>1.6</v>
          </cell>
          <cell r="H2067" t="str">
            <v>USD</v>
          </cell>
        </row>
        <row r="2068">
          <cell r="B2068">
            <v>40611</v>
          </cell>
          <cell r="C2068">
            <v>40611</v>
          </cell>
          <cell r="E2068">
            <v>20.100000000000001</v>
          </cell>
          <cell r="F2068" t="str">
            <v>GEL</v>
          </cell>
          <cell r="G2068">
            <v>11.700000000000001</v>
          </cell>
          <cell r="H2068" t="str">
            <v>USD</v>
          </cell>
        </row>
        <row r="2069">
          <cell r="B2069">
            <v>40611</v>
          </cell>
          <cell r="C2069">
            <v>40611</v>
          </cell>
          <cell r="E2069">
            <v>13.4</v>
          </cell>
          <cell r="F2069" t="str">
            <v>GEL</v>
          </cell>
          <cell r="G2069">
            <v>7.8</v>
          </cell>
          <cell r="H2069" t="str">
            <v>USD</v>
          </cell>
        </row>
        <row r="2070">
          <cell r="B2070">
            <v>40611</v>
          </cell>
          <cell r="C2070">
            <v>40611</v>
          </cell>
          <cell r="E2070">
            <v>73.739999999999995</v>
          </cell>
          <cell r="F2070" t="str">
            <v>GEL</v>
          </cell>
          <cell r="G2070">
            <v>42.9</v>
          </cell>
          <cell r="H2070" t="str">
            <v>USD</v>
          </cell>
        </row>
        <row r="2071">
          <cell r="B2071">
            <v>40611</v>
          </cell>
          <cell r="C2071">
            <v>40611</v>
          </cell>
          <cell r="E2071">
            <v>6.7</v>
          </cell>
          <cell r="F2071" t="str">
            <v>GEL</v>
          </cell>
          <cell r="G2071">
            <v>3.9</v>
          </cell>
          <cell r="H2071" t="str">
            <v>USD</v>
          </cell>
        </row>
        <row r="2072">
          <cell r="B2072">
            <v>40611</v>
          </cell>
          <cell r="C2072">
            <v>40611</v>
          </cell>
          <cell r="E2072">
            <v>40.22</v>
          </cell>
          <cell r="F2072" t="str">
            <v>GEL</v>
          </cell>
          <cell r="G2072">
            <v>23.400000000000002</v>
          </cell>
          <cell r="H2072" t="str">
            <v>USD</v>
          </cell>
        </row>
        <row r="2073">
          <cell r="B2073">
            <v>40611</v>
          </cell>
          <cell r="C2073">
            <v>40611</v>
          </cell>
          <cell r="E2073">
            <v>6.7</v>
          </cell>
          <cell r="F2073" t="str">
            <v>GEL</v>
          </cell>
          <cell r="G2073">
            <v>3.9</v>
          </cell>
          <cell r="H2073" t="str">
            <v>USD</v>
          </cell>
        </row>
        <row r="2074">
          <cell r="B2074">
            <v>40611</v>
          </cell>
          <cell r="C2074">
            <v>40611</v>
          </cell>
          <cell r="E2074">
            <v>6.7</v>
          </cell>
          <cell r="F2074" t="str">
            <v>GEL</v>
          </cell>
          <cell r="G2074">
            <v>3.9</v>
          </cell>
          <cell r="H2074" t="str">
            <v>USD</v>
          </cell>
        </row>
        <row r="2075">
          <cell r="B2075">
            <v>40611</v>
          </cell>
          <cell r="C2075">
            <v>40611</v>
          </cell>
          <cell r="E2075">
            <v>40.22</v>
          </cell>
          <cell r="F2075" t="str">
            <v>GEL</v>
          </cell>
          <cell r="G2075">
            <v>23.400000000000002</v>
          </cell>
          <cell r="H2075" t="str">
            <v>USD</v>
          </cell>
        </row>
        <row r="2076">
          <cell r="B2076">
            <v>40611</v>
          </cell>
          <cell r="C2076">
            <v>40611</v>
          </cell>
          <cell r="E2076">
            <v>40.22</v>
          </cell>
          <cell r="F2076" t="str">
            <v>GEL</v>
          </cell>
          <cell r="G2076">
            <v>23.400000000000002</v>
          </cell>
          <cell r="H2076" t="str">
            <v>USD</v>
          </cell>
        </row>
        <row r="2077">
          <cell r="B2077">
            <v>40611</v>
          </cell>
          <cell r="C2077">
            <v>40611</v>
          </cell>
          <cell r="E2077">
            <v>0.69000000000000006</v>
          </cell>
          <cell r="F2077" t="str">
            <v>GEL</v>
          </cell>
          <cell r="G2077">
            <v>0.4</v>
          </cell>
          <cell r="H2077" t="str">
            <v>USD</v>
          </cell>
        </row>
        <row r="2078">
          <cell r="B2078">
            <v>40611</v>
          </cell>
          <cell r="C2078">
            <v>40611</v>
          </cell>
          <cell r="E2078">
            <v>2.75</v>
          </cell>
          <cell r="F2078" t="str">
            <v>GEL</v>
          </cell>
          <cell r="G2078">
            <v>1.6</v>
          </cell>
          <cell r="H2078" t="str">
            <v>USD</v>
          </cell>
        </row>
        <row r="2079">
          <cell r="B2079">
            <v>40611</v>
          </cell>
          <cell r="C2079">
            <v>40611</v>
          </cell>
          <cell r="E2079">
            <v>0.34</v>
          </cell>
          <cell r="F2079" t="str">
            <v>GEL</v>
          </cell>
          <cell r="G2079">
            <v>0.2</v>
          </cell>
          <cell r="H2079" t="str">
            <v>USD</v>
          </cell>
        </row>
        <row r="2080">
          <cell r="B2080">
            <v>40611</v>
          </cell>
          <cell r="C2080">
            <v>40611</v>
          </cell>
          <cell r="E2080">
            <v>0.34</v>
          </cell>
          <cell r="F2080" t="str">
            <v>GEL</v>
          </cell>
          <cell r="G2080">
            <v>0.2</v>
          </cell>
          <cell r="H2080" t="str">
            <v>USD</v>
          </cell>
        </row>
        <row r="2081">
          <cell r="B2081">
            <v>40611</v>
          </cell>
          <cell r="C2081">
            <v>40611</v>
          </cell>
          <cell r="E2081">
            <v>13.4</v>
          </cell>
          <cell r="F2081" t="str">
            <v>GEL</v>
          </cell>
          <cell r="G2081">
            <v>7.8</v>
          </cell>
          <cell r="H2081" t="str">
            <v>USD</v>
          </cell>
        </row>
        <row r="2082">
          <cell r="B2082">
            <v>40611</v>
          </cell>
          <cell r="C2082">
            <v>40611</v>
          </cell>
          <cell r="E2082">
            <v>13.4</v>
          </cell>
          <cell r="F2082" t="str">
            <v>GEL</v>
          </cell>
          <cell r="G2082">
            <v>7.8</v>
          </cell>
          <cell r="H2082" t="str">
            <v>USD</v>
          </cell>
        </row>
        <row r="2083">
          <cell r="B2083">
            <v>40611</v>
          </cell>
          <cell r="C2083">
            <v>40611</v>
          </cell>
          <cell r="E2083">
            <v>6.7</v>
          </cell>
          <cell r="F2083" t="str">
            <v>GEL</v>
          </cell>
          <cell r="G2083">
            <v>3.9</v>
          </cell>
          <cell r="H2083" t="str">
            <v>USD</v>
          </cell>
        </row>
        <row r="2084">
          <cell r="B2084">
            <v>40611</v>
          </cell>
          <cell r="C2084">
            <v>40611</v>
          </cell>
          <cell r="E2084">
            <v>26.8</v>
          </cell>
          <cell r="F2084" t="str">
            <v>GEL</v>
          </cell>
          <cell r="G2084">
            <v>15.6</v>
          </cell>
          <cell r="H2084" t="str">
            <v>USD</v>
          </cell>
        </row>
        <row r="2085">
          <cell r="B2085">
            <v>40611</v>
          </cell>
          <cell r="C2085">
            <v>40611</v>
          </cell>
          <cell r="E2085">
            <v>6.7</v>
          </cell>
          <cell r="F2085" t="str">
            <v>GEL</v>
          </cell>
          <cell r="G2085">
            <v>3.9</v>
          </cell>
          <cell r="H2085" t="str">
            <v>USD</v>
          </cell>
        </row>
        <row r="2086">
          <cell r="B2086">
            <v>40611</v>
          </cell>
          <cell r="C2086">
            <v>40611</v>
          </cell>
          <cell r="E2086">
            <v>60.33</v>
          </cell>
          <cell r="F2086" t="str">
            <v>GEL</v>
          </cell>
          <cell r="G2086">
            <v>35.1</v>
          </cell>
          <cell r="H2086" t="str">
            <v>USD</v>
          </cell>
        </row>
        <row r="2087">
          <cell r="B2087">
            <v>40611</v>
          </cell>
          <cell r="C2087">
            <v>40611</v>
          </cell>
          <cell r="E2087">
            <v>40.22</v>
          </cell>
          <cell r="F2087" t="str">
            <v>GEL</v>
          </cell>
          <cell r="G2087">
            <v>23.400000000000002</v>
          </cell>
          <cell r="H2087" t="str">
            <v>USD</v>
          </cell>
        </row>
        <row r="2088">
          <cell r="B2088">
            <v>40611</v>
          </cell>
          <cell r="C2088">
            <v>40611</v>
          </cell>
          <cell r="E2088">
            <v>13.4</v>
          </cell>
          <cell r="F2088" t="str">
            <v>GEL</v>
          </cell>
          <cell r="G2088">
            <v>7.8</v>
          </cell>
          <cell r="H2088" t="str">
            <v>USD</v>
          </cell>
        </row>
        <row r="2089">
          <cell r="B2089">
            <v>40611</v>
          </cell>
          <cell r="C2089">
            <v>40611</v>
          </cell>
          <cell r="E2089">
            <v>13.41</v>
          </cell>
          <cell r="F2089" t="str">
            <v>GEL</v>
          </cell>
          <cell r="G2089">
            <v>7.8</v>
          </cell>
          <cell r="H2089" t="str">
            <v>USD</v>
          </cell>
        </row>
        <row r="2090">
          <cell r="B2090">
            <v>40611</v>
          </cell>
          <cell r="C2090">
            <v>40611</v>
          </cell>
          <cell r="E2090">
            <v>6.7</v>
          </cell>
          <cell r="F2090" t="str">
            <v>GEL</v>
          </cell>
          <cell r="G2090">
            <v>3.9</v>
          </cell>
          <cell r="H2090" t="str">
            <v>USD</v>
          </cell>
        </row>
        <row r="2091">
          <cell r="B2091">
            <v>40611</v>
          </cell>
          <cell r="C2091">
            <v>40611</v>
          </cell>
          <cell r="E2091">
            <v>6.7</v>
          </cell>
          <cell r="F2091" t="str">
            <v>GEL</v>
          </cell>
          <cell r="G2091">
            <v>3.9</v>
          </cell>
          <cell r="H2091" t="str">
            <v>USD</v>
          </cell>
        </row>
        <row r="2092">
          <cell r="B2092">
            <v>40611</v>
          </cell>
          <cell r="C2092">
            <v>40611</v>
          </cell>
          <cell r="E2092">
            <v>3.35</v>
          </cell>
          <cell r="F2092" t="str">
            <v>GEL</v>
          </cell>
          <cell r="G2092">
            <v>1.95</v>
          </cell>
          <cell r="H2092" t="str">
            <v>USD</v>
          </cell>
        </row>
        <row r="2093">
          <cell r="B2093">
            <v>40611</v>
          </cell>
          <cell r="C2093">
            <v>40611</v>
          </cell>
          <cell r="E2093">
            <v>6.7</v>
          </cell>
          <cell r="F2093" t="str">
            <v>GEL</v>
          </cell>
          <cell r="G2093">
            <v>3.9</v>
          </cell>
          <cell r="H2093" t="str">
            <v>USD</v>
          </cell>
        </row>
        <row r="2094">
          <cell r="B2094">
            <v>40611</v>
          </cell>
          <cell r="C2094">
            <v>40611</v>
          </cell>
          <cell r="E2094">
            <v>40.22</v>
          </cell>
          <cell r="F2094" t="str">
            <v>GEL</v>
          </cell>
          <cell r="G2094">
            <v>23.400000000000002</v>
          </cell>
          <cell r="H2094" t="str">
            <v>USD</v>
          </cell>
        </row>
        <row r="2095">
          <cell r="B2095">
            <v>40611</v>
          </cell>
          <cell r="C2095">
            <v>40611</v>
          </cell>
          <cell r="E2095">
            <v>56.97</v>
          </cell>
          <cell r="F2095" t="str">
            <v>GEL</v>
          </cell>
          <cell r="G2095">
            <v>33.15</v>
          </cell>
          <cell r="H2095" t="str">
            <v>USD</v>
          </cell>
        </row>
        <row r="2096">
          <cell r="B2096">
            <v>40611</v>
          </cell>
          <cell r="C2096">
            <v>40611</v>
          </cell>
          <cell r="E2096">
            <v>40.22</v>
          </cell>
          <cell r="F2096" t="str">
            <v>GEL</v>
          </cell>
          <cell r="G2096">
            <v>23.400000000000002</v>
          </cell>
          <cell r="H2096" t="str">
            <v>USD</v>
          </cell>
        </row>
        <row r="2097">
          <cell r="B2097">
            <v>40611</v>
          </cell>
          <cell r="C2097">
            <v>40611</v>
          </cell>
          <cell r="E2097">
            <v>5.36</v>
          </cell>
          <cell r="F2097" t="str">
            <v>GEL</v>
          </cell>
          <cell r="G2097">
            <v>3.12</v>
          </cell>
          <cell r="H2097" t="str">
            <v>USD</v>
          </cell>
        </row>
        <row r="2098">
          <cell r="B2098">
            <v>40611</v>
          </cell>
          <cell r="C2098">
            <v>40611</v>
          </cell>
          <cell r="E2098">
            <v>13.4</v>
          </cell>
          <cell r="F2098" t="str">
            <v>GEL</v>
          </cell>
          <cell r="G2098">
            <v>7.8</v>
          </cell>
          <cell r="H2098" t="str">
            <v>USD</v>
          </cell>
        </row>
        <row r="2099">
          <cell r="B2099">
            <v>40611</v>
          </cell>
          <cell r="C2099">
            <v>40611</v>
          </cell>
          <cell r="E2099">
            <v>20.11</v>
          </cell>
          <cell r="F2099" t="str">
            <v>GEL</v>
          </cell>
          <cell r="G2099">
            <v>11.700000000000001</v>
          </cell>
          <cell r="H2099" t="str">
            <v>USD</v>
          </cell>
        </row>
        <row r="2100">
          <cell r="B2100">
            <v>40611</v>
          </cell>
          <cell r="C2100">
            <v>40611</v>
          </cell>
          <cell r="E2100">
            <v>6.7</v>
          </cell>
          <cell r="F2100" t="str">
            <v>GEL</v>
          </cell>
          <cell r="G2100">
            <v>3.9</v>
          </cell>
          <cell r="H2100" t="str">
            <v>USD</v>
          </cell>
        </row>
        <row r="2101">
          <cell r="B2101">
            <v>40611</v>
          </cell>
          <cell r="C2101">
            <v>40611</v>
          </cell>
          <cell r="E2101">
            <v>3.35</v>
          </cell>
          <cell r="F2101" t="str">
            <v>GEL</v>
          </cell>
          <cell r="G2101">
            <v>1.95</v>
          </cell>
          <cell r="H2101" t="str">
            <v>USD</v>
          </cell>
        </row>
        <row r="2102">
          <cell r="B2102">
            <v>40611</v>
          </cell>
          <cell r="C2102">
            <v>40611</v>
          </cell>
          <cell r="E2102">
            <v>3.35</v>
          </cell>
          <cell r="F2102" t="str">
            <v>GEL</v>
          </cell>
          <cell r="G2102">
            <v>1.95</v>
          </cell>
          <cell r="H2102" t="str">
            <v>USD</v>
          </cell>
        </row>
        <row r="2103">
          <cell r="B2103">
            <v>40611</v>
          </cell>
          <cell r="C2103">
            <v>40611</v>
          </cell>
          <cell r="E2103">
            <v>6.7</v>
          </cell>
          <cell r="F2103" t="str">
            <v>GEL</v>
          </cell>
          <cell r="G2103">
            <v>3.9</v>
          </cell>
          <cell r="H2103" t="str">
            <v>USD</v>
          </cell>
        </row>
        <row r="2104">
          <cell r="B2104">
            <v>40611</v>
          </cell>
          <cell r="C2104">
            <v>40611</v>
          </cell>
          <cell r="E2104">
            <v>6.7</v>
          </cell>
          <cell r="F2104" t="str">
            <v>GEL</v>
          </cell>
          <cell r="G2104">
            <v>3.9</v>
          </cell>
          <cell r="H2104" t="str">
            <v>USD</v>
          </cell>
        </row>
        <row r="2105">
          <cell r="B2105">
            <v>40611</v>
          </cell>
          <cell r="C2105">
            <v>40611</v>
          </cell>
          <cell r="E2105">
            <v>3.35</v>
          </cell>
          <cell r="F2105" t="str">
            <v>GEL</v>
          </cell>
          <cell r="G2105">
            <v>1.95</v>
          </cell>
          <cell r="H2105" t="str">
            <v>USD</v>
          </cell>
        </row>
        <row r="2106">
          <cell r="B2106">
            <v>40611</v>
          </cell>
          <cell r="C2106">
            <v>40611</v>
          </cell>
          <cell r="E2106">
            <v>3.35</v>
          </cell>
          <cell r="F2106" t="str">
            <v>GEL</v>
          </cell>
          <cell r="G2106">
            <v>1.95</v>
          </cell>
          <cell r="H2106" t="str">
            <v>USD</v>
          </cell>
        </row>
        <row r="2107">
          <cell r="B2107">
            <v>40611</v>
          </cell>
          <cell r="C2107">
            <v>40611</v>
          </cell>
          <cell r="E2107">
            <v>33.520000000000003</v>
          </cell>
          <cell r="F2107" t="str">
            <v>GEL</v>
          </cell>
          <cell r="G2107">
            <v>19.5</v>
          </cell>
          <cell r="H2107" t="str">
            <v>USD</v>
          </cell>
        </row>
        <row r="2108">
          <cell r="B2108">
            <v>40611</v>
          </cell>
          <cell r="C2108">
            <v>40611</v>
          </cell>
          <cell r="E2108">
            <v>13.41</v>
          </cell>
          <cell r="F2108" t="str">
            <v>GEL</v>
          </cell>
          <cell r="G2108">
            <v>7.8</v>
          </cell>
          <cell r="H2108" t="str">
            <v>USD</v>
          </cell>
        </row>
        <row r="2109">
          <cell r="B2109">
            <v>40611</v>
          </cell>
          <cell r="C2109">
            <v>40611</v>
          </cell>
          <cell r="E2109">
            <v>6.7</v>
          </cell>
          <cell r="F2109" t="str">
            <v>GEL</v>
          </cell>
          <cell r="G2109">
            <v>3.9</v>
          </cell>
          <cell r="H2109" t="str">
            <v>USD</v>
          </cell>
        </row>
        <row r="2110">
          <cell r="B2110">
            <v>40611</v>
          </cell>
          <cell r="C2110">
            <v>40611</v>
          </cell>
          <cell r="E2110">
            <v>13.4</v>
          </cell>
          <cell r="F2110" t="str">
            <v>GEL</v>
          </cell>
          <cell r="G2110">
            <v>7.8</v>
          </cell>
          <cell r="H2110" t="str">
            <v>USD</v>
          </cell>
        </row>
        <row r="2111">
          <cell r="B2111">
            <v>40611</v>
          </cell>
          <cell r="C2111">
            <v>40611</v>
          </cell>
          <cell r="E2111">
            <v>6.7</v>
          </cell>
          <cell r="F2111" t="str">
            <v>GEL</v>
          </cell>
          <cell r="G2111">
            <v>3.9</v>
          </cell>
          <cell r="H2111" t="str">
            <v>USD</v>
          </cell>
        </row>
        <row r="2112">
          <cell r="B2112">
            <v>40611</v>
          </cell>
          <cell r="C2112">
            <v>40611</v>
          </cell>
          <cell r="E2112">
            <v>6.7</v>
          </cell>
          <cell r="F2112" t="str">
            <v>GEL</v>
          </cell>
          <cell r="G2112">
            <v>3.9</v>
          </cell>
          <cell r="H2112" t="str">
            <v>USD</v>
          </cell>
        </row>
        <row r="2113">
          <cell r="B2113">
            <v>40611</v>
          </cell>
          <cell r="C2113">
            <v>40611</v>
          </cell>
          <cell r="E2113">
            <v>20.11</v>
          </cell>
          <cell r="F2113" t="str">
            <v>GEL</v>
          </cell>
          <cell r="G2113">
            <v>11.700000000000001</v>
          </cell>
          <cell r="H2113" t="str">
            <v>USD</v>
          </cell>
        </row>
        <row r="2114">
          <cell r="B2114">
            <v>40611</v>
          </cell>
          <cell r="C2114">
            <v>40611</v>
          </cell>
          <cell r="E2114">
            <v>6.7</v>
          </cell>
          <cell r="F2114" t="str">
            <v>GEL</v>
          </cell>
          <cell r="G2114">
            <v>3.9</v>
          </cell>
          <cell r="H2114" t="str">
            <v>USD</v>
          </cell>
        </row>
        <row r="2115">
          <cell r="B2115">
            <v>40611</v>
          </cell>
          <cell r="C2115">
            <v>40611</v>
          </cell>
          <cell r="E2115">
            <v>3.35</v>
          </cell>
          <cell r="F2115" t="str">
            <v>GEL</v>
          </cell>
          <cell r="G2115">
            <v>1.95</v>
          </cell>
          <cell r="H2115" t="str">
            <v>USD</v>
          </cell>
        </row>
        <row r="2116">
          <cell r="B2116">
            <v>40611</v>
          </cell>
          <cell r="C2116">
            <v>40611</v>
          </cell>
          <cell r="E2116">
            <v>6.7</v>
          </cell>
          <cell r="F2116" t="str">
            <v>GEL</v>
          </cell>
          <cell r="G2116">
            <v>3.9</v>
          </cell>
          <cell r="H2116" t="str">
            <v>USD</v>
          </cell>
        </row>
        <row r="2117">
          <cell r="B2117">
            <v>40611</v>
          </cell>
          <cell r="C2117">
            <v>40611</v>
          </cell>
          <cell r="E2117">
            <v>16.75</v>
          </cell>
          <cell r="F2117" t="str">
            <v>GEL</v>
          </cell>
          <cell r="G2117">
            <v>9.75</v>
          </cell>
          <cell r="H2117" t="str">
            <v>USD</v>
          </cell>
        </row>
        <row r="2118">
          <cell r="B2118">
            <v>40611</v>
          </cell>
          <cell r="C2118">
            <v>40611</v>
          </cell>
          <cell r="E2118">
            <v>40.22</v>
          </cell>
          <cell r="F2118" t="str">
            <v>GEL</v>
          </cell>
          <cell r="G2118">
            <v>23.400000000000002</v>
          </cell>
          <cell r="H2118" t="str">
            <v>USD</v>
          </cell>
        </row>
        <row r="2119">
          <cell r="B2119">
            <v>40611</v>
          </cell>
          <cell r="C2119">
            <v>40611</v>
          </cell>
          <cell r="E2119">
            <v>36.86</v>
          </cell>
          <cell r="F2119" t="str">
            <v>GEL</v>
          </cell>
          <cell r="G2119">
            <v>21.45</v>
          </cell>
          <cell r="H2119" t="str">
            <v>USD</v>
          </cell>
        </row>
        <row r="2120">
          <cell r="B2120">
            <v>40611</v>
          </cell>
          <cell r="C2120">
            <v>40611</v>
          </cell>
          <cell r="E2120">
            <v>6.7</v>
          </cell>
          <cell r="F2120" t="str">
            <v>GEL</v>
          </cell>
          <cell r="G2120">
            <v>3.9</v>
          </cell>
          <cell r="H2120" t="str">
            <v>USD</v>
          </cell>
        </row>
        <row r="2121">
          <cell r="B2121">
            <v>40611</v>
          </cell>
          <cell r="C2121">
            <v>40611</v>
          </cell>
          <cell r="E2121">
            <v>33.51</v>
          </cell>
          <cell r="F2121" t="str">
            <v>GEL</v>
          </cell>
          <cell r="G2121">
            <v>19.5</v>
          </cell>
          <cell r="H2121" t="str">
            <v>USD</v>
          </cell>
        </row>
        <row r="2122">
          <cell r="B2122">
            <v>40611</v>
          </cell>
          <cell r="C2122">
            <v>40611</v>
          </cell>
          <cell r="E2122">
            <v>13.41</v>
          </cell>
          <cell r="F2122" t="str">
            <v>GEL</v>
          </cell>
          <cell r="G2122">
            <v>7.8</v>
          </cell>
          <cell r="H2122" t="str">
            <v>USD</v>
          </cell>
        </row>
        <row r="2123">
          <cell r="B2123">
            <v>40611</v>
          </cell>
          <cell r="C2123">
            <v>40611</v>
          </cell>
          <cell r="E2123">
            <v>3.35</v>
          </cell>
          <cell r="F2123" t="str">
            <v>GEL</v>
          </cell>
          <cell r="G2123">
            <v>1.95</v>
          </cell>
          <cell r="H2123" t="str">
            <v>USD</v>
          </cell>
        </row>
        <row r="2124">
          <cell r="B2124">
            <v>40611</v>
          </cell>
          <cell r="C2124">
            <v>40611</v>
          </cell>
          <cell r="E2124">
            <v>13.4</v>
          </cell>
          <cell r="F2124" t="str">
            <v>GEL</v>
          </cell>
          <cell r="G2124">
            <v>7.8</v>
          </cell>
          <cell r="H2124" t="str">
            <v>USD</v>
          </cell>
        </row>
        <row r="2125">
          <cell r="B2125">
            <v>40611</v>
          </cell>
          <cell r="C2125">
            <v>40611</v>
          </cell>
          <cell r="E2125">
            <v>20.100000000000001</v>
          </cell>
          <cell r="F2125" t="str">
            <v>GEL</v>
          </cell>
          <cell r="G2125">
            <v>11.700000000000001</v>
          </cell>
          <cell r="H2125" t="str">
            <v>USD</v>
          </cell>
        </row>
        <row r="2126">
          <cell r="B2126">
            <v>40611</v>
          </cell>
          <cell r="C2126">
            <v>40611</v>
          </cell>
          <cell r="E2126">
            <v>13.41</v>
          </cell>
          <cell r="F2126" t="str">
            <v>GEL</v>
          </cell>
          <cell r="G2126">
            <v>7.8</v>
          </cell>
          <cell r="H2126" t="str">
            <v>USD</v>
          </cell>
        </row>
        <row r="2127">
          <cell r="B2127">
            <v>40611</v>
          </cell>
          <cell r="C2127">
            <v>40611</v>
          </cell>
          <cell r="E2127">
            <v>6.7</v>
          </cell>
          <cell r="F2127" t="str">
            <v>GEL</v>
          </cell>
          <cell r="G2127">
            <v>3.9</v>
          </cell>
          <cell r="H2127" t="str">
            <v>USD</v>
          </cell>
        </row>
        <row r="2128">
          <cell r="B2128">
            <v>40611</v>
          </cell>
          <cell r="C2128">
            <v>40611</v>
          </cell>
          <cell r="E2128">
            <v>13.4</v>
          </cell>
          <cell r="F2128" t="str">
            <v>GEL</v>
          </cell>
          <cell r="G2128">
            <v>7.8</v>
          </cell>
          <cell r="H2128" t="str">
            <v>USD</v>
          </cell>
        </row>
        <row r="2129">
          <cell r="B2129">
            <v>40611</v>
          </cell>
          <cell r="C2129">
            <v>40611</v>
          </cell>
          <cell r="E2129">
            <v>6.7</v>
          </cell>
          <cell r="F2129" t="str">
            <v>GEL</v>
          </cell>
          <cell r="G2129">
            <v>3.9</v>
          </cell>
          <cell r="H2129" t="str">
            <v>USD</v>
          </cell>
        </row>
        <row r="2130">
          <cell r="B2130">
            <v>40611</v>
          </cell>
          <cell r="C2130">
            <v>40611</v>
          </cell>
          <cell r="E2130">
            <v>13.41</v>
          </cell>
          <cell r="F2130" t="str">
            <v>GEL</v>
          </cell>
          <cell r="G2130">
            <v>7.8</v>
          </cell>
          <cell r="H2130" t="str">
            <v>USD</v>
          </cell>
        </row>
        <row r="2131">
          <cell r="B2131">
            <v>40611</v>
          </cell>
          <cell r="C2131">
            <v>40611</v>
          </cell>
          <cell r="E2131">
            <v>43.57</v>
          </cell>
          <cell r="F2131" t="str">
            <v>GEL</v>
          </cell>
          <cell r="G2131">
            <v>25.35</v>
          </cell>
          <cell r="H2131" t="str">
            <v>USD</v>
          </cell>
        </row>
        <row r="2132">
          <cell r="B2132">
            <v>40611</v>
          </cell>
          <cell r="C2132">
            <v>40611</v>
          </cell>
          <cell r="E2132">
            <v>20.11</v>
          </cell>
          <cell r="F2132" t="str">
            <v>GEL</v>
          </cell>
          <cell r="G2132">
            <v>11.700000000000001</v>
          </cell>
          <cell r="H2132" t="str">
            <v>USD</v>
          </cell>
        </row>
        <row r="2133">
          <cell r="B2133">
            <v>40611</v>
          </cell>
          <cell r="C2133">
            <v>40611</v>
          </cell>
          <cell r="E2133">
            <v>3.35</v>
          </cell>
          <cell r="F2133" t="str">
            <v>GEL</v>
          </cell>
          <cell r="G2133">
            <v>1.95</v>
          </cell>
          <cell r="H2133" t="str">
            <v>USD</v>
          </cell>
        </row>
        <row r="2134">
          <cell r="B2134">
            <v>40611</v>
          </cell>
          <cell r="C2134">
            <v>40611</v>
          </cell>
          <cell r="E2134">
            <v>36.869999999999997</v>
          </cell>
          <cell r="F2134" t="str">
            <v>GEL</v>
          </cell>
          <cell r="G2134">
            <v>21.45</v>
          </cell>
          <cell r="H2134" t="str">
            <v>USD</v>
          </cell>
        </row>
        <row r="2135">
          <cell r="B2135">
            <v>40611</v>
          </cell>
          <cell r="C2135">
            <v>40611</v>
          </cell>
          <cell r="E2135">
            <v>6.7</v>
          </cell>
          <cell r="F2135" t="str">
            <v>GEL</v>
          </cell>
          <cell r="G2135">
            <v>3.9</v>
          </cell>
          <cell r="H2135" t="str">
            <v>USD</v>
          </cell>
        </row>
        <row r="2136">
          <cell r="B2136">
            <v>40611</v>
          </cell>
          <cell r="C2136">
            <v>40611</v>
          </cell>
          <cell r="E2136">
            <v>6.7</v>
          </cell>
          <cell r="F2136" t="str">
            <v>GEL</v>
          </cell>
          <cell r="G2136">
            <v>3.9</v>
          </cell>
          <cell r="H2136" t="str">
            <v>USD</v>
          </cell>
        </row>
        <row r="2137">
          <cell r="B2137">
            <v>40611</v>
          </cell>
          <cell r="C2137">
            <v>40611</v>
          </cell>
          <cell r="E2137">
            <v>30.16</v>
          </cell>
          <cell r="F2137" t="str">
            <v>GEL</v>
          </cell>
          <cell r="G2137">
            <v>17.55</v>
          </cell>
          <cell r="H2137" t="str">
            <v>USD</v>
          </cell>
        </row>
        <row r="2138">
          <cell r="B2138">
            <v>40611</v>
          </cell>
          <cell r="C2138">
            <v>40611</v>
          </cell>
          <cell r="E2138">
            <v>3.35</v>
          </cell>
          <cell r="F2138" t="str">
            <v>GEL</v>
          </cell>
          <cell r="G2138">
            <v>1.95</v>
          </cell>
          <cell r="H2138" t="str">
            <v>USD</v>
          </cell>
        </row>
        <row r="2139">
          <cell r="B2139">
            <v>40611</v>
          </cell>
          <cell r="C2139">
            <v>40611</v>
          </cell>
          <cell r="E2139">
            <v>53.63</v>
          </cell>
          <cell r="F2139" t="str">
            <v>GEL</v>
          </cell>
          <cell r="G2139">
            <v>31.2</v>
          </cell>
          <cell r="H2139" t="str">
            <v>USD</v>
          </cell>
        </row>
        <row r="2140">
          <cell r="B2140">
            <v>40611</v>
          </cell>
          <cell r="C2140">
            <v>40611</v>
          </cell>
          <cell r="E2140">
            <v>3.35</v>
          </cell>
          <cell r="F2140" t="str">
            <v>GEL</v>
          </cell>
          <cell r="G2140">
            <v>1.95</v>
          </cell>
          <cell r="H2140" t="str">
            <v>USD</v>
          </cell>
        </row>
        <row r="2141">
          <cell r="B2141">
            <v>40611</v>
          </cell>
          <cell r="C2141">
            <v>40611</v>
          </cell>
          <cell r="E2141">
            <v>1.72</v>
          </cell>
          <cell r="F2141" t="str">
            <v>GEL</v>
          </cell>
          <cell r="G2141">
            <v>1</v>
          </cell>
          <cell r="H2141" t="str">
            <v>USD</v>
          </cell>
        </row>
        <row r="2142">
          <cell r="B2142">
            <v>40611</v>
          </cell>
          <cell r="C2142">
            <v>40611</v>
          </cell>
          <cell r="E2142">
            <v>20.11</v>
          </cell>
          <cell r="F2142" t="str">
            <v>GEL</v>
          </cell>
          <cell r="G2142">
            <v>11.700000000000001</v>
          </cell>
          <cell r="H2142" t="str">
            <v>USD</v>
          </cell>
        </row>
        <row r="2143">
          <cell r="B2143">
            <v>40611</v>
          </cell>
          <cell r="C2143">
            <v>40611</v>
          </cell>
          <cell r="E2143">
            <v>6.7</v>
          </cell>
          <cell r="F2143" t="str">
            <v>GEL</v>
          </cell>
          <cell r="G2143">
            <v>3.9</v>
          </cell>
          <cell r="H2143" t="str">
            <v>USD</v>
          </cell>
        </row>
        <row r="2144">
          <cell r="B2144">
            <v>40611</v>
          </cell>
          <cell r="C2144">
            <v>40611</v>
          </cell>
          <cell r="E2144">
            <v>20.11</v>
          </cell>
          <cell r="F2144" t="str">
            <v>GEL</v>
          </cell>
          <cell r="G2144">
            <v>11.700000000000001</v>
          </cell>
          <cell r="H2144" t="str">
            <v>USD</v>
          </cell>
        </row>
        <row r="2145">
          <cell r="B2145">
            <v>40611</v>
          </cell>
          <cell r="C2145">
            <v>40611</v>
          </cell>
          <cell r="E2145">
            <v>6.7</v>
          </cell>
          <cell r="F2145" t="str">
            <v>GEL</v>
          </cell>
          <cell r="G2145">
            <v>3.9</v>
          </cell>
          <cell r="H2145" t="str">
            <v>USD</v>
          </cell>
        </row>
        <row r="2146">
          <cell r="B2146">
            <v>40611</v>
          </cell>
          <cell r="C2146">
            <v>40611</v>
          </cell>
          <cell r="E2146">
            <v>40.21</v>
          </cell>
          <cell r="F2146" t="str">
            <v>GEL</v>
          </cell>
          <cell r="G2146">
            <v>23.400000000000002</v>
          </cell>
          <cell r="H2146" t="str">
            <v>USD</v>
          </cell>
        </row>
        <row r="2147">
          <cell r="B2147">
            <v>40611</v>
          </cell>
          <cell r="C2147">
            <v>40611</v>
          </cell>
          <cell r="E2147">
            <v>42.9</v>
          </cell>
          <cell r="F2147" t="str">
            <v>GEL</v>
          </cell>
          <cell r="G2147">
            <v>24.96</v>
          </cell>
          <cell r="H2147" t="str">
            <v>USD</v>
          </cell>
        </row>
        <row r="2148">
          <cell r="B2148">
            <v>40611</v>
          </cell>
          <cell r="C2148">
            <v>40611</v>
          </cell>
          <cell r="E2148">
            <v>53.620000000000005</v>
          </cell>
          <cell r="F2148" t="str">
            <v>GEL</v>
          </cell>
          <cell r="G2148">
            <v>31.2</v>
          </cell>
          <cell r="H2148" t="str">
            <v>USD</v>
          </cell>
        </row>
        <row r="2149">
          <cell r="B2149">
            <v>40611</v>
          </cell>
          <cell r="C2149">
            <v>40611</v>
          </cell>
          <cell r="E2149">
            <v>6.7</v>
          </cell>
          <cell r="F2149" t="str">
            <v>GEL</v>
          </cell>
          <cell r="G2149">
            <v>3.9</v>
          </cell>
          <cell r="H2149" t="str">
            <v>USD</v>
          </cell>
        </row>
        <row r="2150">
          <cell r="B2150">
            <v>40611</v>
          </cell>
          <cell r="C2150">
            <v>40611</v>
          </cell>
          <cell r="E2150">
            <v>6.7</v>
          </cell>
          <cell r="F2150" t="str">
            <v>GEL</v>
          </cell>
          <cell r="G2150">
            <v>3.9</v>
          </cell>
          <cell r="H2150" t="str">
            <v>USD</v>
          </cell>
        </row>
        <row r="2151">
          <cell r="B2151">
            <v>40611</v>
          </cell>
          <cell r="C2151">
            <v>40611</v>
          </cell>
          <cell r="E2151">
            <v>60.33</v>
          </cell>
          <cell r="F2151" t="str">
            <v>GEL</v>
          </cell>
          <cell r="G2151">
            <v>35.1</v>
          </cell>
          <cell r="H2151" t="str">
            <v>USD</v>
          </cell>
        </row>
        <row r="2152">
          <cell r="B2152">
            <v>40611</v>
          </cell>
          <cell r="C2152">
            <v>40611</v>
          </cell>
          <cell r="E2152">
            <v>60.32</v>
          </cell>
          <cell r="F2152" t="str">
            <v>GEL</v>
          </cell>
          <cell r="G2152">
            <v>35.1</v>
          </cell>
          <cell r="H2152" t="str">
            <v>USD</v>
          </cell>
        </row>
        <row r="2153">
          <cell r="B2153">
            <v>40611</v>
          </cell>
          <cell r="C2153">
            <v>40611</v>
          </cell>
          <cell r="E2153">
            <v>20.11</v>
          </cell>
          <cell r="F2153" t="str">
            <v>GEL</v>
          </cell>
          <cell r="G2153">
            <v>11.700000000000001</v>
          </cell>
          <cell r="H2153" t="str">
            <v>USD</v>
          </cell>
        </row>
        <row r="2154">
          <cell r="B2154">
            <v>40611</v>
          </cell>
          <cell r="C2154">
            <v>40611</v>
          </cell>
          <cell r="E2154">
            <v>23.46</v>
          </cell>
          <cell r="F2154" t="str">
            <v>GEL</v>
          </cell>
          <cell r="G2154">
            <v>13.65</v>
          </cell>
          <cell r="H2154" t="str">
            <v>USD</v>
          </cell>
        </row>
        <row r="2155">
          <cell r="B2155">
            <v>40611</v>
          </cell>
          <cell r="C2155">
            <v>40611</v>
          </cell>
          <cell r="E2155">
            <v>6.7</v>
          </cell>
          <cell r="F2155" t="str">
            <v>GEL</v>
          </cell>
          <cell r="G2155">
            <v>3.9</v>
          </cell>
          <cell r="H2155" t="str">
            <v>USD</v>
          </cell>
        </row>
        <row r="2156">
          <cell r="B2156">
            <v>40611</v>
          </cell>
          <cell r="C2156">
            <v>40611</v>
          </cell>
          <cell r="E2156">
            <v>6.7</v>
          </cell>
          <cell r="F2156" t="str">
            <v>GEL</v>
          </cell>
          <cell r="G2156">
            <v>3.9</v>
          </cell>
          <cell r="H2156" t="str">
            <v>USD</v>
          </cell>
        </row>
        <row r="2157">
          <cell r="B2157">
            <v>40611</v>
          </cell>
          <cell r="C2157">
            <v>40611</v>
          </cell>
          <cell r="E2157">
            <v>6.7</v>
          </cell>
          <cell r="F2157" t="str">
            <v>GEL</v>
          </cell>
          <cell r="G2157">
            <v>3.9</v>
          </cell>
          <cell r="H2157" t="str">
            <v>USD</v>
          </cell>
        </row>
        <row r="2158">
          <cell r="B2158">
            <v>40611</v>
          </cell>
          <cell r="C2158">
            <v>40611</v>
          </cell>
          <cell r="E2158">
            <v>6.7</v>
          </cell>
          <cell r="F2158" t="str">
            <v>GEL</v>
          </cell>
          <cell r="G2158">
            <v>3.9</v>
          </cell>
          <cell r="H2158" t="str">
            <v>USD</v>
          </cell>
        </row>
        <row r="2159">
          <cell r="B2159">
            <v>40611</v>
          </cell>
          <cell r="C2159">
            <v>40611</v>
          </cell>
          <cell r="E2159">
            <v>6.7</v>
          </cell>
          <cell r="F2159" t="str">
            <v>GEL</v>
          </cell>
          <cell r="G2159">
            <v>3.9</v>
          </cell>
          <cell r="H2159" t="str">
            <v>USD</v>
          </cell>
        </row>
        <row r="2160">
          <cell r="B2160">
            <v>40611</v>
          </cell>
          <cell r="C2160">
            <v>40611</v>
          </cell>
          <cell r="E2160">
            <v>6.7</v>
          </cell>
          <cell r="F2160" t="str">
            <v>GEL</v>
          </cell>
          <cell r="G2160">
            <v>3.9</v>
          </cell>
          <cell r="H2160" t="str">
            <v>USD</v>
          </cell>
        </row>
        <row r="2161">
          <cell r="B2161">
            <v>40611</v>
          </cell>
          <cell r="C2161">
            <v>40611</v>
          </cell>
          <cell r="E2161">
            <v>3.35</v>
          </cell>
          <cell r="F2161" t="str">
            <v>GEL</v>
          </cell>
          <cell r="G2161">
            <v>1.95</v>
          </cell>
          <cell r="H2161" t="str">
            <v>USD</v>
          </cell>
        </row>
        <row r="2162">
          <cell r="B2162">
            <v>40611</v>
          </cell>
          <cell r="C2162">
            <v>40611</v>
          </cell>
          <cell r="E2162">
            <v>8.0400000000000009</v>
          </cell>
          <cell r="F2162" t="str">
            <v>GEL</v>
          </cell>
          <cell r="G2162">
            <v>4.68</v>
          </cell>
          <cell r="H2162" t="str">
            <v>USD</v>
          </cell>
        </row>
        <row r="2163">
          <cell r="B2163">
            <v>40611</v>
          </cell>
          <cell r="C2163">
            <v>40611</v>
          </cell>
          <cell r="E2163">
            <v>9.3800000000000008</v>
          </cell>
          <cell r="F2163" t="str">
            <v>GEL</v>
          </cell>
          <cell r="G2163">
            <v>5.46</v>
          </cell>
          <cell r="H2163" t="str">
            <v>USD</v>
          </cell>
        </row>
        <row r="2164">
          <cell r="B2164">
            <v>40611</v>
          </cell>
          <cell r="C2164">
            <v>40611</v>
          </cell>
          <cell r="E2164">
            <v>33.51</v>
          </cell>
          <cell r="F2164" t="str">
            <v>GEL</v>
          </cell>
          <cell r="G2164">
            <v>19.5</v>
          </cell>
          <cell r="H2164" t="str">
            <v>USD</v>
          </cell>
        </row>
        <row r="2165">
          <cell r="B2165">
            <v>40611</v>
          </cell>
          <cell r="C2165">
            <v>40611</v>
          </cell>
          <cell r="E2165">
            <v>6.7</v>
          </cell>
          <cell r="F2165" t="str">
            <v>GEL</v>
          </cell>
          <cell r="G2165">
            <v>3.9</v>
          </cell>
          <cell r="H2165" t="str">
            <v>USD</v>
          </cell>
        </row>
        <row r="2166">
          <cell r="B2166">
            <v>40611</v>
          </cell>
          <cell r="C2166">
            <v>40611</v>
          </cell>
          <cell r="E2166">
            <v>6.7</v>
          </cell>
          <cell r="F2166" t="str">
            <v>GEL</v>
          </cell>
          <cell r="G2166">
            <v>3.9</v>
          </cell>
          <cell r="H2166" t="str">
            <v>USD</v>
          </cell>
        </row>
        <row r="2167">
          <cell r="B2167">
            <v>40611</v>
          </cell>
          <cell r="C2167">
            <v>40611</v>
          </cell>
          <cell r="E2167">
            <v>23.46</v>
          </cell>
          <cell r="F2167" t="str">
            <v>GEL</v>
          </cell>
          <cell r="G2167">
            <v>13.65</v>
          </cell>
          <cell r="H2167" t="str">
            <v>USD</v>
          </cell>
        </row>
        <row r="2168">
          <cell r="B2168">
            <v>40611</v>
          </cell>
          <cell r="C2168">
            <v>40611</v>
          </cell>
          <cell r="E2168">
            <v>30.16</v>
          </cell>
          <cell r="F2168" t="str">
            <v>GEL</v>
          </cell>
          <cell r="G2168">
            <v>17.55</v>
          </cell>
          <cell r="H2168" t="str">
            <v>USD</v>
          </cell>
        </row>
        <row r="2169">
          <cell r="B2169">
            <v>40611</v>
          </cell>
          <cell r="C2169">
            <v>40611</v>
          </cell>
          <cell r="E2169">
            <v>6.7</v>
          </cell>
          <cell r="F2169" t="str">
            <v>GEL</v>
          </cell>
          <cell r="G2169">
            <v>3.9</v>
          </cell>
          <cell r="H2169" t="str">
            <v>USD</v>
          </cell>
        </row>
        <row r="2170">
          <cell r="B2170">
            <v>40611</v>
          </cell>
          <cell r="C2170">
            <v>40611</v>
          </cell>
          <cell r="E2170">
            <v>60.33</v>
          </cell>
          <cell r="F2170" t="str">
            <v>GEL</v>
          </cell>
          <cell r="G2170">
            <v>35.1</v>
          </cell>
          <cell r="H2170" t="str">
            <v>USD</v>
          </cell>
        </row>
        <row r="2171">
          <cell r="B2171">
            <v>40611</v>
          </cell>
          <cell r="C2171">
            <v>40611</v>
          </cell>
          <cell r="E2171">
            <v>6.7</v>
          </cell>
          <cell r="F2171" t="str">
            <v>GEL</v>
          </cell>
          <cell r="G2171">
            <v>3.9</v>
          </cell>
          <cell r="H2171" t="str">
            <v>USD</v>
          </cell>
        </row>
        <row r="2172">
          <cell r="B2172">
            <v>40611</v>
          </cell>
          <cell r="C2172">
            <v>40611</v>
          </cell>
          <cell r="E2172">
            <v>3.35</v>
          </cell>
          <cell r="F2172" t="str">
            <v>GEL</v>
          </cell>
          <cell r="G2172">
            <v>1.95</v>
          </cell>
          <cell r="H2172" t="str">
            <v>USD</v>
          </cell>
        </row>
        <row r="2173">
          <cell r="B2173">
            <v>40611</v>
          </cell>
          <cell r="C2173">
            <v>40611</v>
          </cell>
          <cell r="E2173">
            <v>10.050000000000001</v>
          </cell>
          <cell r="F2173" t="str">
            <v>GEL</v>
          </cell>
          <cell r="G2173">
            <v>5.8500000000000005</v>
          </cell>
          <cell r="H2173" t="str">
            <v>USD</v>
          </cell>
        </row>
        <row r="2174">
          <cell r="B2174">
            <v>40611</v>
          </cell>
          <cell r="C2174">
            <v>40611</v>
          </cell>
          <cell r="E2174">
            <v>20.11</v>
          </cell>
          <cell r="F2174" t="str">
            <v>GEL</v>
          </cell>
          <cell r="G2174">
            <v>11.700000000000001</v>
          </cell>
          <cell r="H2174" t="str">
            <v>USD</v>
          </cell>
        </row>
        <row r="2175">
          <cell r="B2175">
            <v>40611</v>
          </cell>
          <cell r="C2175">
            <v>40611</v>
          </cell>
          <cell r="E2175">
            <v>26.810000000000002</v>
          </cell>
          <cell r="F2175" t="str">
            <v>GEL</v>
          </cell>
          <cell r="G2175">
            <v>15.6</v>
          </cell>
          <cell r="H2175" t="str">
            <v>USD</v>
          </cell>
        </row>
        <row r="2176">
          <cell r="B2176">
            <v>40611</v>
          </cell>
          <cell r="C2176">
            <v>40611</v>
          </cell>
          <cell r="E2176">
            <v>13.4</v>
          </cell>
          <cell r="F2176" t="str">
            <v>GEL</v>
          </cell>
          <cell r="G2176">
            <v>7.8</v>
          </cell>
          <cell r="H2176" t="str">
            <v>USD</v>
          </cell>
        </row>
        <row r="2177">
          <cell r="B2177">
            <v>40611</v>
          </cell>
          <cell r="C2177">
            <v>40611</v>
          </cell>
          <cell r="E2177">
            <v>33.51</v>
          </cell>
          <cell r="F2177" t="str">
            <v>GEL</v>
          </cell>
          <cell r="G2177">
            <v>19.5</v>
          </cell>
          <cell r="H2177" t="str">
            <v>USD</v>
          </cell>
        </row>
        <row r="2178">
          <cell r="B2178">
            <v>40611</v>
          </cell>
          <cell r="C2178">
            <v>40611</v>
          </cell>
          <cell r="E2178">
            <v>73.73</v>
          </cell>
          <cell r="F2178" t="str">
            <v>GEL</v>
          </cell>
          <cell r="G2178">
            <v>42.9</v>
          </cell>
          <cell r="H2178" t="str">
            <v>USD</v>
          </cell>
        </row>
        <row r="2179">
          <cell r="B2179">
            <v>40611</v>
          </cell>
          <cell r="C2179">
            <v>40611</v>
          </cell>
          <cell r="E2179">
            <v>20.11</v>
          </cell>
          <cell r="F2179" t="str">
            <v>GEL</v>
          </cell>
          <cell r="G2179">
            <v>11.700000000000001</v>
          </cell>
          <cell r="H2179" t="str">
            <v>USD</v>
          </cell>
        </row>
        <row r="2180">
          <cell r="B2180">
            <v>40611</v>
          </cell>
          <cell r="C2180">
            <v>40611</v>
          </cell>
          <cell r="E2180">
            <v>10.050000000000001</v>
          </cell>
          <cell r="F2180" t="str">
            <v>GEL</v>
          </cell>
          <cell r="G2180">
            <v>5.8500000000000005</v>
          </cell>
          <cell r="H2180" t="str">
            <v>USD</v>
          </cell>
        </row>
        <row r="2181">
          <cell r="B2181">
            <v>40611</v>
          </cell>
          <cell r="C2181">
            <v>40611</v>
          </cell>
          <cell r="E2181">
            <v>3.35</v>
          </cell>
          <cell r="F2181" t="str">
            <v>GEL</v>
          </cell>
          <cell r="G2181">
            <v>1.95</v>
          </cell>
          <cell r="H2181" t="str">
            <v>USD</v>
          </cell>
        </row>
        <row r="2182">
          <cell r="B2182">
            <v>40611</v>
          </cell>
          <cell r="C2182">
            <v>40611</v>
          </cell>
          <cell r="E2182">
            <v>6.7</v>
          </cell>
          <cell r="F2182" t="str">
            <v>GEL</v>
          </cell>
          <cell r="G2182">
            <v>3.9</v>
          </cell>
          <cell r="H2182" t="str">
            <v>USD</v>
          </cell>
        </row>
        <row r="2183">
          <cell r="B2183">
            <v>40611</v>
          </cell>
          <cell r="C2183">
            <v>40611</v>
          </cell>
          <cell r="E2183">
            <v>36.86</v>
          </cell>
          <cell r="F2183" t="str">
            <v>GEL</v>
          </cell>
          <cell r="G2183">
            <v>21.45</v>
          </cell>
          <cell r="H2183" t="str">
            <v>USD</v>
          </cell>
        </row>
        <row r="2184">
          <cell r="B2184">
            <v>40611</v>
          </cell>
          <cell r="C2184">
            <v>40611</v>
          </cell>
          <cell r="E2184">
            <v>20.100000000000001</v>
          </cell>
          <cell r="F2184" t="str">
            <v>GEL</v>
          </cell>
          <cell r="G2184">
            <v>11.700000000000001</v>
          </cell>
          <cell r="H2184" t="str">
            <v>USD</v>
          </cell>
        </row>
        <row r="2185">
          <cell r="B2185">
            <v>40611</v>
          </cell>
          <cell r="C2185">
            <v>40611</v>
          </cell>
          <cell r="E2185">
            <v>6.7</v>
          </cell>
          <cell r="F2185" t="str">
            <v>GEL</v>
          </cell>
          <cell r="G2185">
            <v>3.9</v>
          </cell>
          <cell r="H2185" t="str">
            <v>USD</v>
          </cell>
        </row>
        <row r="2186">
          <cell r="B2186">
            <v>40611</v>
          </cell>
          <cell r="C2186">
            <v>40611</v>
          </cell>
          <cell r="E2186">
            <v>33.520000000000003</v>
          </cell>
          <cell r="F2186" t="str">
            <v>GEL</v>
          </cell>
          <cell r="G2186">
            <v>19.5</v>
          </cell>
          <cell r="H2186" t="str">
            <v>USD</v>
          </cell>
        </row>
        <row r="2187">
          <cell r="B2187">
            <v>40611</v>
          </cell>
          <cell r="C2187">
            <v>40611</v>
          </cell>
          <cell r="E2187">
            <v>6.7</v>
          </cell>
          <cell r="F2187" t="str">
            <v>GEL</v>
          </cell>
          <cell r="G2187">
            <v>3.9</v>
          </cell>
          <cell r="H2187" t="str">
            <v>USD</v>
          </cell>
        </row>
        <row r="2188">
          <cell r="B2188">
            <v>40611</v>
          </cell>
          <cell r="C2188">
            <v>40611</v>
          </cell>
          <cell r="E2188">
            <v>6.7</v>
          </cell>
          <cell r="F2188" t="str">
            <v>GEL</v>
          </cell>
          <cell r="G2188">
            <v>3.9</v>
          </cell>
          <cell r="H2188" t="str">
            <v>USD</v>
          </cell>
        </row>
        <row r="2189">
          <cell r="B2189">
            <v>40611</v>
          </cell>
          <cell r="C2189">
            <v>40611</v>
          </cell>
          <cell r="E2189">
            <v>40.22</v>
          </cell>
          <cell r="F2189" t="str">
            <v>GEL</v>
          </cell>
          <cell r="G2189">
            <v>23.400000000000002</v>
          </cell>
          <cell r="H2189" t="str">
            <v>USD</v>
          </cell>
        </row>
        <row r="2190">
          <cell r="B2190">
            <v>40611</v>
          </cell>
          <cell r="C2190">
            <v>40611</v>
          </cell>
          <cell r="E2190">
            <v>6.7</v>
          </cell>
          <cell r="F2190" t="str">
            <v>GEL</v>
          </cell>
          <cell r="G2190">
            <v>3.9</v>
          </cell>
          <cell r="H2190" t="str">
            <v>USD</v>
          </cell>
        </row>
        <row r="2191">
          <cell r="B2191">
            <v>40611</v>
          </cell>
          <cell r="C2191">
            <v>40611</v>
          </cell>
          <cell r="E2191">
            <v>6.7</v>
          </cell>
          <cell r="F2191" t="str">
            <v>GEL</v>
          </cell>
          <cell r="G2191">
            <v>3.9</v>
          </cell>
          <cell r="H2191" t="str">
            <v>USD</v>
          </cell>
        </row>
        <row r="2192">
          <cell r="B2192">
            <v>40611</v>
          </cell>
          <cell r="C2192">
            <v>40611</v>
          </cell>
          <cell r="E2192">
            <v>6.7</v>
          </cell>
          <cell r="F2192" t="str">
            <v>GEL</v>
          </cell>
          <cell r="G2192">
            <v>3.9</v>
          </cell>
          <cell r="H2192" t="str">
            <v>USD</v>
          </cell>
        </row>
        <row r="2193">
          <cell r="B2193">
            <v>40611</v>
          </cell>
          <cell r="C2193">
            <v>40611</v>
          </cell>
          <cell r="E2193">
            <v>20.11</v>
          </cell>
          <cell r="F2193" t="str">
            <v>GEL</v>
          </cell>
          <cell r="G2193">
            <v>11.700000000000001</v>
          </cell>
          <cell r="H2193" t="str">
            <v>USD</v>
          </cell>
        </row>
        <row r="2194">
          <cell r="B2194">
            <v>40611</v>
          </cell>
          <cell r="C2194">
            <v>40611</v>
          </cell>
          <cell r="E2194">
            <v>6.7</v>
          </cell>
          <cell r="F2194" t="str">
            <v>GEL</v>
          </cell>
          <cell r="G2194">
            <v>3.9</v>
          </cell>
          <cell r="H2194" t="str">
            <v>USD</v>
          </cell>
        </row>
        <row r="2195">
          <cell r="B2195">
            <v>40611</v>
          </cell>
          <cell r="C2195">
            <v>40611</v>
          </cell>
          <cell r="E2195">
            <v>26.810000000000002</v>
          </cell>
          <cell r="F2195" t="str">
            <v>GEL</v>
          </cell>
          <cell r="G2195">
            <v>15.6</v>
          </cell>
          <cell r="H2195" t="str">
            <v>USD</v>
          </cell>
        </row>
        <row r="2196">
          <cell r="B2196">
            <v>40611</v>
          </cell>
          <cell r="C2196">
            <v>40611</v>
          </cell>
          <cell r="E2196">
            <v>6.7</v>
          </cell>
          <cell r="F2196" t="str">
            <v>GEL</v>
          </cell>
          <cell r="G2196">
            <v>3.9</v>
          </cell>
          <cell r="H2196" t="str">
            <v>USD</v>
          </cell>
        </row>
        <row r="2197">
          <cell r="B2197">
            <v>40611</v>
          </cell>
          <cell r="C2197">
            <v>40611</v>
          </cell>
          <cell r="E2197">
            <v>6.7</v>
          </cell>
          <cell r="F2197" t="str">
            <v>GEL</v>
          </cell>
          <cell r="G2197">
            <v>3.9</v>
          </cell>
          <cell r="H2197" t="str">
            <v>USD</v>
          </cell>
        </row>
        <row r="2198">
          <cell r="B2198">
            <v>40611</v>
          </cell>
          <cell r="C2198">
            <v>40611</v>
          </cell>
          <cell r="E2198">
            <v>16.760000000000002</v>
          </cell>
          <cell r="F2198" t="str">
            <v>GEL</v>
          </cell>
          <cell r="G2198">
            <v>9.75</v>
          </cell>
          <cell r="H2198" t="str">
            <v>USD</v>
          </cell>
        </row>
        <row r="2199">
          <cell r="B2199">
            <v>40611</v>
          </cell>
          <cell r="C2199">
            <v>40611</v>
          </cell>
          <cell r="E2199">
            <v>6.7</v>
          </cell>
          <cell r="F2199" t="str">
            <v>GEL</v>
          </cell>
          <cell r="G2199">
            <v>3.9</v>
          </cell>
          <cell r="H2199" t="str">
            <v>USD</v>
          </cell>
        </row>
        <row r="2200">
          <cell r="B2200">
            <v>40611</v>
          </cell>
          <cell r="C2200">
            <v>40611</v>
          </cell>
          <cell r="E2200">
            <v>13.41</v>
          </cell>
          <cell r="F2200" t="str">
            <v>GEL</v>
          </cell>
          <cell r="G2200">
            <v>7.8</v>
          </cell>
          <cell r="H2200" t="str">
            <v>USD</v>
          </cell>
        </row>
        <row r="2201">
          <cell r="B2201">
            <v>40611</v>
          </cell>
          <cell r="C2201">
            <v>40611</v>
          </cell>
          <cell r="E2201">
            <v>40.22</v>
          </cell>
          <cell r="F2201" t="str">
            <v>GEL</v>
          </cell>
          <cell r="G2201">
            <v>23.400000000000002</v>
          </cell>
          <cell r="H2201" t="str">
            <v>USD</v>
          </cell>
        </row>
        <row r="2202">
          <cell r="B2202">
            <v>40611</v>
          </cell>
          <cell r="C2202">
            <v>40611</v>
          </cell>
          <cell r="E2202">
            <v>53.63</v>
          </cell>
          <cell r="F2202" t="str">
            <v>GEL</v>
          </cell>
          <cell r="G2202">
            <v>31.2</v>
          </cell>
          <cell r="H2202" t="str">
            <v>USD</v>
          </cell>
        </row>
        <row r="2203">
          <cell r="B2203">
            <v>40611</v>
          </cell>
          <cell r="C2203">
            <v>40611</v>
          </cell>
          <cell r="E2203">
            <v>6.7</v>
          </cell>
          <cell r="F2203" t="str">
            <v>GEL</v>
          </cell>
          <cell r="G2203">
            <v>3.9</v>
          </cell>
          <cell r="H2203" t="str">
            <v>USD</v>
          </cell>
        </row>
        <row r="2204">
          <cell r="B2204">
            <v>40611</v>
          </cell>
          <cell r="C2204">
            <v>40611</v>
          </cell>
          <cell r="E2204">
            <v>6.7</v>
          </cell>
          <cell r="F2204" t="str">
            <v>GEL</v>
          </cell>
          <cell r="G2204">
            <v>3.9</v>
          </cell>
          <cell r="H2204" t="str">
            <v>USD</v>
          </cell>
        </row>
        <row r="2205">
          <cell r="B2205">
            <v>40611</v>
          </cell>
          <cell r="C2205">
            <v>40611</v>
          </cell>
          <cell r="E2205">
            <v>6.7</v>
          </cell>
          <cell r="F2205" t="str">
            <v>GEL</v>
          </cell>
          <cell r="G2205">
            <v>3.9</v>
          </cell>
          <cell r="H2205" t="str">
            <v>USD</v>
          </cell>
        </row>
        <row r="2206">
          <cell r="B2206">
            <v>40611</v>
          </cell>
          <cell r="C2206">
            <v>40611</v>
          </cell>
          <cell r="E2206">
            <v>6.7</v>
          </cell>
          <cell r="F2206" t="str">
            <v>GEL</v>
          </cell>
          <cell r="G2206">
            <v>3.9</v>
          </cell>
          <cell r="H2206" t="str">
            <v>USD</v>
          </cell>
        </row>
        <row r="2207">
          <cell r="B2207">
            <v>40611</v>
          </cell>
          <cell r="C2207">
            <v>40611</v>
          </cell>
          <cell r="E2207">
            <v>13.41</v>
          </cell>
          <cell r="F2207" t="str">
            <v>GEL</v>
          </cell>
          <cell r="G2207">
            <v>7.8</v>
          </cell>
          <cell r="H2207" t="str">
            <v>USD</v>
          </cell>
        </row>
        <row r="2208">
          <cell r="B2208">
            <v>40611</v>
          </cell>
          <cell r="C2208">
            <v>40611</v>
          </cell>
          <cell r="E2208">
            <v>16.760000000000002</v>
          </cell>
          <cell r="F2208" t="str">
            <v>GEL</v>
          </cell>
          <cell r="G2208">
            <v>9.75</v>
          </cell>
          <cell r="H2208" t="str">
            <v>USD</v>
          </cell>
        </row>
        <row r="2209">
          <cell r="B2209">
            <v>40611</v>
          </cell>
          <cell r="C2209">
            <v>40611</v>
          </cell>
          <cell r="E2209">
            <v>6.7</v>
          </cell>
          <cell r="F2209" t="str">
            <v>GEL</v>
          </cell>
          <cell r="G2209">
            <v>3.9</v>
          </cell>
          <cell r="H2209" t="str">
            <v>USD</v>
          </cell>
        </row>
        <row r="2210">
          <cell r="B2210">
            <v>40611</v>
          </cell>
          <cell r="C2210">
            <v>40611</v>
          </cell>
          <cell r="E2210">
            <v>6.7</v>
          </cell>
          <cell r="F2210" t="str">
            <v>GEL</v>
          </cell>
          <cell r="G2210">
            <v>3.9</v>
          </cell>
          <cell r="H2210" t="str">
            <v>USD</v>
          </cell>
        </row>
        <row r="2211">
          <cell r="B2211">
            <v>40611</v>
          </cell>
          <cell r="C2211">
            <v>40611</v>
          </cell>
          <cell r="E2211">
            <v>3.35</v>
          </cell>
          <cell r="F2211" t="str">
            <v>GEL</v>
          </cell>
          <cell r="G2211">
            <v>1.95</v>
          </cell>
          <cell r="H2211" t="str">
            <v>USD</v>
          </cell>
        </row>
        <row r="2212">
          <cell r="B2212">
            <v>40611</v>
          </cell>
          <cell r="C2212">
            <v>40611</v>
          </cell>
          <cell r="E2212">
            <v>3.35</v>
          </cell>
          <cell r="F2212" t="str">
            <v>GEL</v>
          </cell>
          <cell r="G2212">
            <v>1.95</v>
          </cell>
          <cell r="H2212" t="str">
            <v>USD</v>
          </cell>
        </row>
        <row r="2213">
          <cell r="B2213">
            <v>40611</v>
          </cell>
          <cell r="C2213">
            <v>40611</v>
          </cell>
          <cell r="E2213">
            <v>6.7</v>
          </cell>
          <cell r="F2213" t="str">
            <v>GEL</v>
          </cell>
          <cell r="G2213">
            <v>3.9</v>
          </cell>
          <cell r="H2213" t="str">
            <v>USD</v>
          </cell>
        </row>
        <row r="2214">
          <cell r="B2214">
            <v>40611</v>
          </cell>
          <cell r="C2214">
            <v>40611</v>
          </cell>
          <cell r="E2214">
            <v>6.7</v>
          </cell>
          <cell r="F2214" t="str">
            <v>GEL</v>
          </cell>
          <cell r="G2214">
            <v>3.9</v>
          </cell>
          <cell r="H2214" t="str">
            <v>USD</v>
          </cell>
        </row>
        <row r="2215">
          <cell r="B2215">
            <v>40611</v>
          </cell>
          <cell r="C2215">
            <v>40611</v>
          </cell>
          <cell r="E2215">
            <v>20.11</v>
          </cell>
          <cell r="F2215" t="str">
            <v>GEL</v>
          </cell>
          <cell r="G2215">
            <v>11.700000000000001</v>
          </cell>
          <cell r="H2215" t="str">
            <v>USD</v>
          </cell>
        </row>
        <row r="2216">
          <cell r="B2216">
            <v>40611</v>
          </cell>
          <cell r="C2216">
            <v>40611</v>
          </cell>
          <cell r="E2216">
            <v>26.810000000000002</v>
          </cell>
          <cell r="F2216" t="str">
            <v>GEL</v>
          </cell>
          <cell r="G2216">
            <v>15.6</v>
          </cell>
          <cell r="H2216" t="str">
            <v>USD</v>
          </cell>
        </row>
        <row r="2217">
          <cell r="B2217">
            <v>40611</v>
          </cell>
          <cell r="C2217">
            <v>40611</v>
          </cell>
          <cell r="E2217">
            <v>20.11</v>
          </cell>
          <cell r="F2217" t="str">
            <v>GEL</v>
          </cell>
          <cell r="G2217">
            <v>11.700000000000001</v>
          </cell>
          <cell r="H2217" t="str">
            <v>USD</v>
          </cell>
        </row>
        <row r="2218">
          <cell r="B2218">
            <v>40611</v>
          </cell>
          <cell r="C2218">
            <v>40611</v>
          </cell>
          <cell r="E2218">
            <v>10.050000000000001</v>
          </cell>
          <cell r="F2218" t="str">
            <v>GEL</v>
          </cell>
          <cell r="G2218">
            <v>5.8500000000000005</v>
          </cell>
          <cell r="H2218" t="str">
            <v>USD</v>
          </cell>
        </row>
        <row r="2219">
          <cell r="B2219">
            <v>40611</v>
          </cell>
          <cell r="C2219">
            <v>40611</v>
          </cell>
          <cell r="E2219">
            <v>3.35</v>
          </cell>
          <cell r="F2219" t="str">
            <v>GEL</v>
          </cell>
          <cell r="G2219">
            <v>1.95</v>
          </cell>
          <cell r="H2219" t="str">
            <v>USD</v>
          </cell>
        </row>
        <row r="2220">
          <cell r="B2220">
            <v>40611</v>
          </cell>
          <cell r="C2220">
            <v>40611</v>
          </cell>
          <cell r="E2220">
            <v>3.35</v>
          </cell>
          <cell r="F2220" t="str">
            <v>GEL</v>
          </cell>
          <cell r="G2220">
            <v>1.95</v>
          </cell>
          <cell r="H2220" t="str">
            <v>USD</v>
          </cell>
        </row>
        <row r="2221">
          <cell r="B2221">
            <v>40611</v>
          </cell>
          <cell r="C2221">
            <v>40611</v>
          </cell>
          <cell r="E2221">
            <v>6.7</v>
          </cell>
          <cell r="F2221" t="str">
            <v>GEL</v>
          </cell>
          <cell r="G2221">
            <v>3.9</v>
          </cell>
          <cell r="H2221" t="str">
            <v>USD</v>
          </cell>
        </row>
        <row r="2222">
          <cell r="B2222">
            <v>40611</v>
          </cell>
          <cell r="C2222">
            <v>40611</v>
          </cell>
          <cell r="E2222">
            <v>10.050000000000001</v>
          </cell>
          <cell r="F2222" t="str">
            <v>GEL</v>
          </cell>
          <cell r="G2222">
            <v>5.8500000000000005</v>
          </cell>
          <cell r="H2222" t="str">
            <v>USD</v>
          </cell>
        </row>
        <row r="2223">
          <cell r="B2223">
            <v>40611</v>
          </cell>
          <cell r="C2223">
            <v>40611</v>
          </cell>
          <cell r="E2223">
            <v>6.7</v>
          </cell>
          <cell r="F2223" t="str">
            <v>GEL</v>
          </cell>
          <cell r="G2223">
            <v>3.9</v>
          </cell>
          <cell r="H2223" t="str">
            <v>USD</v>
          </cell>
        </row>
        <row r="2224">
          <cell r="B2224">
            <v>40611</v>
          </cell>
          <cell r="C2224">
            <v>40611</v>
          </cell>
          <cell r="E2224">
            <v>6.7</v>
          </cell>
          <cell r="F2224" t="str">
            <v>GEL</v>
          </cell>
          <cell r="G2224">
            <v>3.9</v>
          </cell>
          <cell r="H2224" t="str">
            <v>USD</v>
          </cell>
        </row>
        <row r="2225">
          <cell r="B2225">
            <v>40611</v>
          </cell>
          <cell r="C2225">
            <v>40611</v>
          </cell>
          <cell r="E2225">
            <v>13.41</v>
          </cell>
          <cell r="F2225" t="str">
            <v>GEL</v>
          </cell>
          <cell r="G2225">
            <v>7.8</v>
          </cell>
          <cell r="H2225" t="str">
            <v>USD</v>
          </cell>
        </row>
        <row r="2226">
          <cell r="B2226">
            <v>40611</v>
          </cell>
          <cell r="C2226">
            <v>40611</v>
          </cell>
          <cell r="E2226">
            <v>6.7</v>
          </cell>
          <cell r="F2226" t="str">
            <v>GEL</v>
          </cell>
          <cell r="G2226">
            <v>3.9</v>
          </cell>
          <cell r="H2226" t="str">
            <v>USD</v>
          </cell>
        </row>
        <row r="2227">
          <cell r="B2227">
            <v>40611</v>
          </cell>
          <cell r="C2227">
            <v>40611</v>
          </cell>
          <cell r="E2227">
            <v>13.41</v>
          </cell>
          <cell r="F2227" t="str">
            <v>GEL</v>
          </cell>
          <cell r="G2227">
            <v>7.8</v>
          </cell>
          <cell r="H2227" t="str">
            <v>USD</v>
          </cell>
        </row>
        <row r="2228">
          <cell r="B2228">
            <v>40611</v>
          </cell>
          <cell r="C2228">
            <v>40611</v>
          </cell>
          <cell r="E2228">
            <v>3.35</v>
          </cell>
          <cell r="F2228" t="str">
            <v>GEL</v>
          </cell>
          <cell r="G2228">
            <v>1.95</v>
          </cell>
          <cell r="H2228" t="str">
            <v>USD</v>
          </cell>
        </row>
        <row r="2229">
          <cell r="B2229">
            <v>40611</v>
          </cell>
          <cell r="C2229">
            <v>40611</v>
          </cell>
          <cell r="E2229">
            <v>13.41</v>
          </cell>
          <cell r="F2229" t="str">
            <v>GEL</v>
          </cell>
          <cell r="G2229">
            <v>7.8</v>
          </cell>
          <cell r="H2229" t="str">
            <v>USD</v>
          </cell>
        </row>
        <row r="2230">
          <cell r="B2230">
            <v>40611</v>
          </cell>
          <cell r="C2230">
            <v>40611</v>
          </cell>
          <cell r="E2230">
            <v>6.7</v>
          </cell>
          <cell r="F2230" t="str">
            <v>GEL</v>
          </cell>
          <cell r="G2230">
            <v>3.9</v>
          </cell>
          <cell r="H2230" t="str">
            <v>USD</v>
          </cell>
        </row>
        <row r="2231">
          <cell r="B2231">
            <v>40611</v>
          </cell>
          <cell r="C2231">
            <v>40611</v>
          </cell>
          <cell r="E2231">
            <v>13.41</v>
          </cell>
          <cell r="F2231" t="str">
            <v>GEL</v>
          </cell>
          <cell r="G2231">
            <v>7.8</v>
          </cell>
          <cell r="H2231" t="str">
            <v>USD</v>
          </cell>
        </row>
        <row r="2232">
          <cell r="B2232">
            <v>40611</v>
          </cell>
          <cell r="C2232">
            <v>40611</v>
          </cell>
          <cell r="E2232">
            <v>3.35</v>
          </cell>
          <cell r="F2232" t="str">
            <v>GEL</v>
          </cell>
          <cell r="G2232">
            <v>1.95</v>
          </cell>
          <cell r="H2232" t="str">
            <v>USD</v>
          </cell>
        </row>
        <row r="2233">
          <cell r="B2233">
            <v>40611</v>
          </cell>
          <cell r="C2233">
            <v>40611</v>
          </cell>
          <cell r="E2233">
            <v>26.810000000000002</v>
          </cell>
          <cell r="F2233" t="str">
            <v>GEL</v>
          </cell>
          <cell r="G2233">
            <v>15.6</v>
          </cell>
          <cell r="H2233" t="str">
            <v>USD</v>
          </cell>
        </row>
        <row r="2234">
          <cell r="B2234">
            <v>40611</v>
          </cell>
          <cell r="C2234">
            <v>40611</v>
          </cell>
          <cell r="E2234">
            <v>13.4</v>
          </cell>
          <cell r="F2234" t="str">
            <v>GEL</v>
          </cell>
          <cell r="G2234">
            <v>7.8</v>
          </cell>
          <cell r="H2234" t="str">
            <v>USD</v>
          </cell>
        </row>
        <row r="2235">
          <cell r="B2235">
            <v>40611</v>
          </cell>
          <cell r="C2235">
            <v>40611</v>
          </cell>
          <cell r="E2235">
            <v>6.7</v>
          </cell>
          <cell r="F2235" t="str">
            <v>GEL</v>
          </cell>
          <cell r="G2235">
            <v>3.9</v>
          </cell>
          <cell r="H2235" t="str">
            <v>USD</v>
          </cell>
        </row>
        <row r="2236">
          <cell r="B2236">
            <v>40611</v>
          </cell>
          <cell r="C2236">
            <v>40611</v>
          </cell>
          <cell r="E2236">
            <v>6.7</v>
          </cell>
          <cell r="F2236" t="str">
            <v>GEL</v>
          </cell>
          <cell r="G2236">
            <v>3.9</v>
          </cell>
          <cell r="H2236" t="str">
            <v>USD</v>
          </cell>
        </row>
        <row r="2237">
          <cell r="B2237">
            <v>40611</v>
          </cell>
          <cell r="C2237">
            <v>40611</v>
          </cell>
          <cell r="E2237">
            <v>10.050000000000001</v>
          </cell>
          <cell r="F2237" t="str">
            <v>GEL</v>
          </cell>
          <cell r="G2237">
            <v>5.8500000000000005</v>
          </cell>
          <cell r="H2237" t="str">
            <v>USD</v>
          </cell>
        </row>
        <row r="2238">
          <cell r="B2238">
            <v>40611</v>
          </cell>
          <cell r="C2238">
            <v>40611</v>
          </cell>
          <cell r="E2238">
            <v>6.7</v>
          </cell>
          <cell r="F2238" t="str">
            <v>GEL</v>
          </cell>
          <cell r="G2238">
            <v>3.9</v>
          </cell>
          <cell r="H2238" t="str">
            <v>USD</v>
          </cell>
        </row>
        <row r="2239">
          <cell r="B2239">
            <v>40611</v>
          </cell>
          <cell r="C2239">
            <v>40611</v>
          </cell>
          <cell r="E2239">
            <v>3.35</v>
          </cell>
          <cell r="F2239" t="str">
            <v>GEL</v>
          </cell>
          <cell r="G2239">
            <v>1.95</v>
          </cell>
          <cell r="H2239" t="str">
            <v>USD</v>
          </cell>
        </row>
        <row r="2240">
          <cell r="B2240">
            <v>40611</v>
          </cell>
          <cell r="C2240">
            <v>40611</v>
          </cell>
          <cell r="E2240">
            <v>6.7</v>
          </cell>
          <cell r="F2240" t="str">
            <v>GEL</v>
          </cell>
          <cell r="G2240">
            <v>3.9</v>
          </cell>
          <cell r="H2240" t="str">
            <v>USD</v>
          </cell>
        </row>
        <row r="2241">
          <cell r="B2241">
            <v>40611</v>
          </cell>
          <cell r="C2241">
            <v>40611</v>
          </cell>
          <cell r="E2241">
            <v>6.7</v>
          </cell>
          <cell r="F2241" t="str">
            <v>GEL</v>
          </cell>
          <cell r="G2241">
            <v>3.9</v>
          </cell>
          <cell r="H2241" t="str">
            <v>USD</v>
          </cell>
        </row>
        <row r="2242">
          <cell r="B2242">
            <v>40611</v>
          </cell>
          <cell r="C2242">
            <v>40611</v>
          </cell>
          <cell r="E2242">
            <v>13.4</v>
          </cell>
          <cell r="F2242" t="str">
            <v>GEL</v>
          </cell>
          <cell r="G2242">
            <v>7.8</v>
          </cell>
          <cell r="H2242" t="str">
            <v>USD</v>
          </cell>
        </row>
        <row r="2243">
          <cell r="B2243">
            <v>40611</v>
          </cell>
          <cell r="C2243">
            <v>40611</v>
          </cell>
          <cell r="E2243">
            <v>6.7</v>
          </cell>
          <cell r="F2243" t="str">
            <v>GEL</v>
          </cell>
          <cell r="G2243">
            <v>3.9</v>
          </cell>
          <cell r="H2243" t="str">
            <v>USD</v>
          </cell>
        </row>
        <row r="2244">
          <cell r="B2244">
            <v>40611</v>
          </cell>
          <cell r="C2244">
            <v>40611</v>
          </cell>
          <cell r="E2244">
            <v>26.810000000000002</v>
          </cell>
          <cell r="F2244" t="str">
            <v>GEL</v>
          </cell>
          <cell r="G2244">
            <v>15.6</v>
          </cell>
          <cell r="H2244" t="str">
            <v>USD</v>
          </cell>
        </row>
        <row r="2245">
          <cell r="B2245">
            <v>40611</v>
          </cell>
          <cell r="C2245">
            <v>40611</v>
          </cell>
          <cell r="E2245">
            <v>6.7</v>
          </cell>
          <cell r="F2245" t="str">
            <v>GEL</v>
          </cell>
          <cell r="G2245">
            <v>3.9</v>
          </cell>
          <cell r="H2245" t="str">
            <v>USD</v>
          </cell>
        </row>
        <row r="2246">
          <cell r="B2246">
            <v>40611</v>
          </cell>
          <cell r="C2246">
            <v>40611</v>
          </cell>
          <cell r="E2246">
            <v>6.7</v>
          </cell>
          <cell r="F2246" t="str">
            <v>GEL</v>
          </cell>
          <cell r="G2246">
            <v>3.9</v>
          </cell>
          <cell r="H2246" t="str">
            <v>USD</v>
          </cell>
        </row>
        <row r="2247">
          <cell r="B2247">
            <v>40611</v>
          </cell>
          <cell r="C2247">
            <v>40611</v>
          </cell>
          <cell r="E2247">
            <v>46.92</v>
          </cell>
          <cell r="F2247" t="str">
            <v>GEL</v>
          </cell>
          <cell r="G2247">
            <v>27.3</v>
          </cell>
          <cell r="H2247" t="str">
            <v>USD</v>
          </cell>
        </row>
        <row r="2248">
          <cell r="B2248">
            <v>40611</v>
          </cell>
          <cell r="C2248">
            <v>40611</v>
          </cell>
          <cell r="E2248">
            <v>7.37</v>
          </cell>
          <cell r="F2248" t="str">
            <v>GEL</v>
          </cell>
          <cell r="G2248">
            <v>4.29</v>
          </cell>
          <cell r="H2248" t="str">
            <v>USD</v>
          </cell>
        </row>
        <row r="2249">
          <cell r="B2249">
            <v>40611</v>
          </cell>
          <cell r="C2249">
            <v>40611</v>
          </cell>
          <cell r="E2249">
            <v>6.7</v>
          </cell>
          <cell r="F2249" t="str">
            <v>GEL</v>
          </cell>
          <cell r="G2249">
            <v>3.9</v>
          </cell>
          <cell r="H2249" t="str">
            <v>USD</v>
          </cell>
        </row>
        <row r="2250">
          <cell r="B2250">
            <v>40611</v>
          </cell>
          <cell r="C2250">
            <v>40611</v>
          </cell>
          <cell r="E2250">
            <v>6807.93</v>
          </cell>
          <cell r="F2250" t="str">
            <v>GEL</v>
          </cell>
          <cell r="G2250">
            <v>2920.55</v>
          </cell>
          <cell r="H2250" t="str">
            <v>EUR</v>
          </cell>
        </row>
        <row r="2251">
          <cell r="B2251">
            <v>40611</v>
          </cell>
          <cell r="C2251">
            <v>40611</v>
          </cell>
          <cell r="E2251">
            <v>34.94</v>
          </cell>
          <cell r="F2251" t="str">
            <v>GEL</v>
          </cell>
          <cell r="G2251">
            <v>14.5</v>
          </cell>
          <cell r="H2251" t="str">
            <v>EUR</v>
          </cell>
        </row>
        <row r="2252">
          <cell r="B2252">
            <v>40611</v>
          </cell>
          <cell r="C2252">
            <v>40611</v>
          </cell>
          <cell r="E2252">
            <v>20.97</v>
          </cell>
          <cell r="F2252" t="str">
            <v>GEL</v>
          </cell>
          <cell r="G2252">
            <v>8.7000000000000011</v>
          </cell>
          <cell r="H2252" t="str">
            <v>EUR</v>
          </cell>
        </row>
        <row r="2253">
          <cell r="B2253">
            <v>40611</v>
          </cell>
          <cell r="C2253">
            <v>40611</v>
          </cell>
          <cell r="E2253">
            <v>92862.400000000009</v>
          </cell>
          <cell r="F2253" t="str">
            <v>GEL</v>
          </cell>
          <cell r="G2253">
            <v>54820.72</v>
          </cell>
          <cell r="H2253" t="str">
            <v>USD</v>
          </cell>
        </row>
        <row r="2254">
          <cell r="B2254">
            <v>40611</v>
          </cell>
          <cell r="C2254">
            <v>40611</v>
          </cell>
          <cell r="E2254">
            <v>33.520000000000003</v>
          </cell>
          <cell r="F2254" t="str">
            <v>GEL</v>
          </cell>
          <cell r="G2254">
            <v>19.5</v>
          </cell>
          <cell r="H2254" t="str">
            <v>USD</v>
          </cell>
        </row>
        <row r="2255">
          <cell r="B2255">
            <v>40611</v>
          </cell>
          <cell r="C2255">
            <v>40611</v>
          </cell>
          <cell r="E2255">
            <v>26.810000000000002</v>
          </cell>
          <cell r="F2255" t="str">
            <v>GEL</v>
          </cell>
          <cell r="G2255">
            <v>15.6</v>
          </cell>
          <cell r="H2255" t="str">
            <v>USD</v>
          </cell>
        </row>
        <row r="2256">
          <cell r="B2256">
            <v>40611</v>
          </cell>
          <cell r="C2256">
            <v>40611</v>
          </cell>
          <cell r="E2256">
            <v>20.11</v>
          </cell>
          <cell r="F2256" t="str">
            <v>GEL</v>
          </cell>
          <cell r="G2256">
            <v>11.700000000000001</v>
          </cell>
          <cell r="H2256" t="str">
            <v>USD</v>
          </cell>
        </row>
        <row r="2257">
          <cell r="B2257">
            <v>40611</v>
          </cell>
          <cell r="C2257">
            <v>40611</v>
          </cell>
          <cell r="E2257">
            <v>6.7</v>
          </cell>
          <cell r="F2257" t="str">
            <v>GEL</v>
          </cell>
          <cell r="G2257">
            <v>3.9</v>
          </cell>
          <cell r="H2257" t="str">
            <v>USD</v>
          </cell>
        </row>
        <row r="2258">
          <cell r="B2258">
            <v>40611</v>
          </cell>
          <cell r="C2258">
            <v>40611</v>
          </cell>
          <cell r="E2258">
            <v>13.4</v>
          </cell>
          <cell r="F2258" t="str">
            <v>GEL</v>
          </cell>
          <cell r="G2258">
            <v>7.8</v>
          </cell>
          <cell r="H2258" t="str">
            <v>USD</v>
          </cell>
        </row>
        <row r="2259">
          <cell r="B2259">
            <v>40611</v>
          </cell>
          <cell r="C2259">
            <v>40611</v>
          </cell>
          <cell r="E2259">
            <v>18.240000000000002</v>
          </cell>
          <cell r="F2259" t="str">
            <v>GEL</v>
          </cell>
          <cell r="G2259">
            <v>10.61</v>
          </cell>
          <cell r="H2259" t="str">
            <v>USD</v>
          </cell>
        </row>
        <row r="2260">
          <cell r="B2260">
            <v>40611</v>
          </cell>
          <cell r="C2260">
            <v>40611</v>
          </cell>
          <cell r="E2260">
            <v>14.46</v>
          </cell>
          <cell r="F2260" t="str">
            <v>GEL</v>
          </cell>
          <cell r="G2260">
            <v>8.41</v>
          </cell>
          <cell r="H2260" t="str">
            <v>USD</v>
          </cell>
        </row>
        <row r="2261">
          <cell r="B2261">
            <v>40611</v>
          </cell>
          <cell r="C2261">
            <v>40611</v>
          </cell>
          <cell r="E2261">
            <v>83.12</v>
          </cell>
          <cell r="F2261" t="str">
            <v>GEL</v>
          </cell>
          <cell r="G2261">
            <v>48.36</v>
          </cell>
          <cell r="H2261" t="str">
            <v>USD</v>
          </cell>
        </row>
        <row r="2262">
          <cell r="B2262">
            <v>40611</v>
          </cell>
          <cell r="C2262">
            <v>40611</v>
          </cell>
          <cell r="E2262">
            <v>2.06</v>
          </cell>
          <cell r="F2262" t="str">
            <v>GEL</v>
          </cell>
          <cell r="G2262">
            <v>1.2</v>
          </cell>
          <cell r="H2262" t="str">
            <v>USD</v>
          </cell>
        </row>
        <row r="2263">
          <cell r="B2263">
            <v>40611</v>
          </cell>
          <cell r="C2263">
            <v>40611</v>
          </cell>
          <cell r="E2263">
            <v>2.15</v>
          </cell>
          <cell r="F2263" t="str">
            <v>GEL</v>
          </cell>
          <cell r="G2263">
            <v>1.25</v>
          </cell>
          <cell r="H2263" t="str">
            <v>USD</v>
          </cell>
        </row>
        <row r="2264">
          <cell r="B2264">
            <v>40611</v>
          </cell>
          <cell r="C2264">
            <v>40611</v>
          </cell>
          <cell r="E2264">
            <v>0.88</v>
          </cell>
          <cell r="F2264" t="str">
            <v>GEL</v>
          </cell>
          <cell r="G2264">
            <v>0.51</v>
          </cell>
          <cell r="H2264" t="str">
            <v>USD</v>
          </cell>
        </row>
        <row r="2265">
          <cell r="B2265">
            <v>40611</v>
          </cell>
          <cell r="C2265">
            <v>40611</v>
          </cell>
          <cell r="E2265">
            <v>34.24</v>
          </cell>
          <cell r="F2265" t="str">
            <v>GEL</v>
          </cell>
          <cell r="G2265">
            <v>19.920000000000002</v>
          </cell>
          <cell r="H2265" t="str">
            <v>USD</v>
          </cell>
        </row>
        <row r="2266">
          <cell r="B2266">
            <v>40611</v>
          </cell>
          <cell r="C2266">
            <v>40611</v>
          </cell>
          <cell r="E2266">
            <v>0.69000000000000006</v>
          </cell>
          <cell r="F2266" t="str">
            <v>GEL</v>
          </cell>
          <cell r="G2266">
            <v>0.4</v>
          </cell>
          <cell r="H2266" t="str">
            <v>USD</v>
          </cell>
        </row>
        <row r="2267">
          <cell r="B2267">
            <v>40611</v>
          </cell>
          <cell r="C2267">
            <v>40611</v>
          </cell>
          <cell r="E2267">
            <v>1.05</v>
          </cell>
          <cell r="F2267" t="str">
            <v>GEL</v>
          </cell>
          <cell r="G2267">
            <v>0.61</v>
          </cell>
          <cell r="H2267" t="str">
            <v>USD</v>
          </cell>
        </row>
        <row r="2268">
          <cell r="B2268">
            <v>40611</v>
          </cell>
          <cell r="C2268">
            <v>40611</v>
          </cell>
          <cell r="E2268">
            <v>31.79</v>
          </cell>
          <cell r="F2268" t="str">
            <v>USD</v>
          </cell>
          <cell r="G2268">
            <v>55.32</v>
          </cell>
          <cell r="H2268" t="str">
            <v>GEL</v>
          </cell>
        </row>
        <row r="2269">
          <cell r="B2269">
            <v>40611</v>
          </cell>
          <cell r="C2269">
            <v>40611</v>
          </cell>
          <cell r="E2269">
            <v>800</v>
          </cell>
          <cell r="F2269" t="str">
            <v>USD</v>
          </cell>
          <cell r="G2269">
            <v>594.75</v>
          </cell>
          <cell r="H2269" t="str">
            <v>EUR</v>
          </cell>
        </row>
        <row r="2270">
          <cell r="B2270">
            <v>40611</v>
          </cell>
          <cell r="C2270">
            <v>40611</v>
          </cell>
          <cell r="E2270">
            <v>1036</v>
          </cell>
          <cell r="F2270" t="str">
            <v>USD</v>
          </cell>
          <cell r="G2270">
            <v>1780.68</v>
          </cell>
          <cell r="H2270" t="str">
            <v>GEL</v>
          </cell>
        </row>
        <row r="2271">
          <cell r="B2271">
            <v>40611</v>
          </cell>
          <cell r="C2271">
            <v>40612</v>
          </cell>
          <cell r="E2271">
            <v>1205.42</v>
          </cell>
          <cell r="F2271" t="str">
            <v>EUR</v>
          </cell>
          <cell r="G2271">
            <v>2866.73</v>
          </cell>
          <cell r="H2271" t="str">
            <v>GEL</v>
          </cell>
        </row>
        <row r="2272">
          <cell r="B2272">
            <v>40611</v>
          </cell>
          <cell r="C2272">
            <v>40612</v>
          </cell>
          <cell r="E2272">
            <v>462070</v>
          </cell>
          <cell r="F2272" t="str">
            <v>USD</v>
          </cell>
          <cell r="G2272">
            <v>791525.91</v>
          </cell>
          <cell r="H2272" t="str">
            <v>GEL</v>
          </cell>
        </row>
        <row r="2273">
          <cell r="B2273">
            <v>40611</v>
          </cell>
          <cell r="C2273">
            <v>40611</v>
          </cell>
          <cell r="E2273">
            <v>300000</v>
          </cell>
          <cell r="F2273" t="str">
            <v>USD</v>
          </cell>
          <cell r="G2273">
            <v>515640</v>
          </cell>
          <cell r="H2273" t="str">
            <v>GEL</v>
          </cell>
        </row>
        <row r="2274">
          <cell r="B2274">
            <v>40611</v>
          </cell>
          <cell r="C2274">
            <v>40611</v>
          </cell>
          <cell r="E2274">
            <v>130.99</v>
          </cell>
          <cell r="F2274" t="str">
            <v>USD</v>
          </cell>
          <cell r="G2274">
            <v>225.15</v>
          </cell>
          <cell r="H2274" t="str">
            <v>GEL</v>
          </cell>
        </row>
        <row r="2275">
          <cell r="B2275">
            <v>40611</v>
          </cell>
          <cell r="C2275">
            <v>40611</v>
          </cell>
          <cell r="E2275">
            <v>211.67000000000002</v>
          </cell>
          <cell r="F2275" t="str">
            <v>GEL</v>
          </cell>
          <cell r="G2275">
            <v>5585</v>
          </cell>
          <cell r="H2275" t="str">
            <v>INR</v>
          </cell>
        </row>
        <row r="2276">
          <cell r="B2276">
            <v>40611</v>
          </cell>
          <cell r="C2276">
            <v>40611</v>
          </cell>
          <cell r="E2276">
            <v>19252</v>
          </cell>
          <cell r="F2276" t="str">
            <v>ILS</v>
          </cell>
          <cell r="G2276">
            <v>9240.9600000000009</v>
          </cell>
          <cell r="H2276" t="str">
            <v>GEL</v>
          </cell>
        </row>
        <row r="2277">
          <cell r="B2277">
            <v>40611</v>
          </cell>
          <cell r="C2277">
            <v>40611</v>
          </cell>
          <cell r="E2277">
            <v>357800</v>
          </cell>
          <cell r="F2277" t="str">
            <v>HUF</v>
          </cell>
          <cell r="G2277">
            <v>3112.86</v>
          </cell>
          <cell r="H2277" t="str">
            <v>GEL</v>
          </cell>
        </row>
        <row r="2278">
          <cell r="B2278">
            <v>40611</v>
          </cell>
          <cell r="C2278">
            <v>40611</v>
          </cell>
          <cell r="E2278">
            <v>40.19</v>
          </cell>
          <cell r="F2278" t="str">
            <v>GEL</v>
          </cell>
          <cell r="G2278">
            <v>71000</v>
          </cell>
          <cell r="H2278" t="str">
            <v>BYR</v>
          </cell>
        </row>
        <row r="2279">
          <cell r="B2279">
            <v>40611</v>
          </cell>
          <cell r="C2279">
            <v>40611</v>
          </cell>
          <cell r="E2279">
            <v>120000</v>
          </cell>
          <cell r="F2279" t="str">
            <v>RUR</v>
          </cell>
          <cell r="G2279">
            <v>4243.99</v>
          </cell>
          <cell r="H2279" t="str">
            <v>USD</v>
          </cell>
        </row>
        <row r="2280">
          <cell r="B2280">
            <v>40611</v>
          </cell>
          <cell r="C2280">
            <v>40611</v>
          </cell>
          <cell r="E2280">
            <v>30000</v>
          </cell>
          <cell r="F2280" t="str">
            <v>CHF</v>
          </cell>
          <cell r="G2280">
            <v>32375.38</v>
          </cell>
          <cell r="H2280" t="str">
            <v>USD</v>
          </cell>
        </row>
        <row r="2281">
          <cell r="B2281">
            <v>40611</v>
          </cell>
          <cell r="C2281">
            <v>40611</v>
          </cell>
          <cell r="E2281">
            <v>20000</v>
          </cell>
          <cell r="F2281" t="str">
            <v>GBP</v>
          </cell>
          <cell r="G2281">
            <v>32434.02</v>
          </cell>
          <cell r="H2281" t="str">
            <v>USD</v>
          </cell>
        </row>
        <row r="2282">
          <cell r="B2282">
            <v>40611</v>
          </cell>
          <cell r="C2282">
            <v>40611</v>
          </cell>
          <cell r="E2282">
            <v>1.1000000000000001</v>
          </cell>
          <cell r="F2282" t="str">
            <v>GEL</v>
          </cell>
          <cell r="G2282">
            <v>0.64</v>
          </cell>
          <cell r="H2282" t="str">
            <v>USD</v>
          </cell>
        </row>
        <row r="2283">
          <cell r="B2283">
            <v>40611</v>
          </cell>
          <cell r="C2283">
            <v>40611</v>
          </cell>
          <cell r="E2283">
            <v>124.68</v>
          </cell>
          <cell r="F2283" t="str">
            <v>GEL</v>
          </cell>
          <cell r="G2283">
            <v>72.540000000000006</v>
          </cell>
          <cell r="H2283" t="str">
            <v>USD</v>
          </cell>
        </row>
        <row r="2284">
          <cell r="B2284">
            <v>40611</v>
          </cell>
          <cell r="C2284">
            <v>40611</v>
          </cell>
          <cell r="E2284">
            <v>2000</v>
          </cell>
          <cell r="F2284" t="str">
            <v>EUR</v>
          </cell>
          <cell r="G2284">
            <v>2785.92</v>
          </cell>
          <cell r="H2284" t="str">
            <v>USD</v>
          </cell>
        </row>
        <row r="2285">
          <cell r="B2285">
            <v>40611</v>
          </cell>
          <cell r="C2285">
            <v>40611</v>
          </cell>
          <cell r="E2285">
            <v>1705000</v>
          </cell>
          <cell r="F2285" t="str">
            <v>GEL</v>
          </cell>
          <cell r="G2285">
            <v>1000000</v>
          </cell>
          <cell r="H2285" t="str">
            <v>USD</v>
          </cell>
        </row>
        <row r="2286">
          <cell r="B2286">
            <v>40611</v>
          </cell>
          <cell r="C2286">
            <v>40611</v>
          </cell>
          <cell r="E2286">
            <v>15.35</v>
          </cell>
          <cell r="F2286" t="str">
            <v>GEL</v>
          </cell>
          <cell r="G2286">
            <v>6.37</v>
          </cell>
          <cell r="H2286" t="str">
            <v>EUR</v>
          </cell>
        </row>
        <row r="2287">
          <cell r="B2287">
            <v>40611</v>
          </cell>
          <cell r="C2287">
            <v>40611</v>
          </cell>
          <cell r="E2287">
            <v>77.94</v>
          </cell>
          <cell r="F2287" t="str">
            <v>USD</v>
          </cell>
          <cell r="G2287">
            <v>133.96</v>
          </cell>
          <cell r="H2287" t="str">
            <v>GEL</v>
          </cell>
        </row>
        <row r="2288">
          <cell r="B2288">
            <v>40611</v>
          </cell>
          <cell r="C2288">
            <v>40611</v>
          </cell>
          <cell r="E2288">
            <v>17.37</v>
          </cell>
          <cell r="F2288" t="str">
            <v>USD</v>
          </cell>
          <cell r="G2288">
            <v>29.86</v>
          </cell>
          <cell r="H2288" t="str">
            <v>GEL</v>
          </cell>
        </row>
        <row r="2289">
          <cell r="B2289">
            <v>40611</v>
          </cell>
          <cell r="C2289">
            <v>40611</v>
          </cell>
          <cell r="E2289">
            <v>58.61</v>
          </cell>
          <cell r="F2289" t="str">
            <v>USD</v>
          </cell>
          <cell r="G2289">
            <v>100.74000000000001</v>
          </cell>
          <cell r="H2289" t="str">
            <v>GEL</v>
          </cell>
        </row>
        <row r="2290">
          <cell r="B2290">
            <v>40611</v>
          </cell>
          <cell r="C2290">
            <v>40611</v>
          </cell>
          <cell r="E2290">
            <v>54.69</v>
          </cell>
          <cell r="F2290" t="str">
            <v>GEL</v>
          </cell>
          <cell r="G2290">
            <v>31.82</v>
          </cell>
          <cell r="H2290" t="str">
            <v>USD</v>
          </cell>
        </row>
        <row r="2291">
          <cell r="B2291">
            <v>40611</v>
          </cell>
          <cell r="C2291">
            <v>40611</v>
          </cell>
          <cell r="E2291">
            <v>119.35000000000001</v>
          </cell>
          <cell r="F2291" t="str">
            <v>GEL</v>
          </cell>
          <cell r="G2291">
            <v>69.44</v>
          </cell>
          <cell r="H2291" t="str">
            <v>USD</v>
          </cell>
        </row>
        <row r="2292">
          <cell r="B2292">
            <v>40611</v>
          </cell>
          <cell r="C2292">
            <v>40611</v>
          </cell>
          <cell r="E2292">
            <v>657.92</v>
          </cell>
          <cell r="F2292" t="str">
            <v>GEL</v>
          </cell>
          <cell r="G2292">
            <v>382.78000000000003</v>
          </cell>
          <cell r="H2292" t="str">
            <v>USD</v>
          </cell>
        </row>
        <row r="2293">
          <cell r="B2293">
            <v>40611</v>
          </cell>
          <cell r="C2293">
            <v>40611</v>
          </cell>
          <cell r="E2293">
            <v>291.78000000000003</v>
          </cell>
          <cell r="F2293" t="str">
            <v>GEL</v>
          </cell>
          <cell r="G2293">
            <v>169.76</v>
          </cell>
          <cell r="H2293" t="str">
            <v>USD</v>
          </cell>
        </row>
        <row r="2294">
          <cell r="B2294">
            <v>40611</v>
          </cell>
          <cell r="C2294">
            <v>40611</v>
          </cell>
          <cell r="E2294">
            <v>9.14</v>
          </cell>
          <cell r="F2294" t="str">
            <v>GEL</v>
          </cell>
          <cell r="G2294">
            <v>5.32</v>
          </cell>
          <cell r="H2294" t="str">
            <v>USD</v>
          </cell>
        </row>
        <row r="2295">
          <cell r="B2295">
            <v>40611</v>
          </cell>
          <cell r="C2295">
            <v>40611</v>
          </cell>
          <cell r="E2295">
            <v>1387.5</v>
          </cell>
          <cell r="F2295" t="str">
            <v>USD</v>
          </cell>
          <cell r="G2295">
            <v>2384.84</v>
          </cell>
          <cell r="H2295" t="str">
            <v>GEL</v>
          </cell>
        </row>
        <row r="2296">
          <cell r="B2296">
            <v>40611</v>
          </cell>
          <cell r="C2296">
            <v>40611</v>
          </cell>
          <cell r="E2296">
            <v>64.900000000000006</v>
          </cell>
          <cell r="F2296" t="str">
            <v>USD</v>
          </cell>
          <cell r="G2296">
            <v>111.55</v>
          </cell>
          <cell r="H2296" t="str">
            <v>GEL</v>
          </cell>
        </row>
        <row r="2297">
          <cell r="B2297">
            <v>40611</v>
          </cell>
          <cell r="C2297">
            <v>40611</v>
          </cell>
          <cell r="E2297">
            <v>1523.16</v>
          </cell>
          <cell r="F2297" t="str">
            <v>USD</v>
          </cell>
          <cell r="G2297">
            <v>2618.0100000000002</v>
          </cell>
          <cell r="H2297" t="str">
            <v>GEL</v>
          </cell>
        </row>
        <row r="2298">
          <cell r="B2298">
            <v>40611</v>
          </cell>
          <cell r="C2298">
            <v>40611</v>
          </cell>
          <cell r="E2298">
            <v>766.41</v>
          </cell>
          <cell r="F2298" t="str">
            <v>EUR</v>
          </cell>
          <cell r="G2298">
            <v>1068.3800000000001</v>
          </cell>
          <cell r="H2298" t="str">
            <v>USD</v>
          </cell>
        </row>
        <row r="2299">
          <cell r="B2299">
            <v>40611</v>
          </cell>
          <cell r="C2299">
            <v>40611</v>
          </cell>
          <cell r="E2299">
            <v>356069.44</v>
          </cell>
          <cell r="F2299" t="str">
            <v>GEL</v>
          </cell>
          <cell r="G2299">
            <v>208334.17</v>
          </cell>
          <cell r="H2299" t="str">
            <v>USD</v>
          </cell>
        </row>
        <row r="2300">
          <cell r="B2300">
            <v>40611</v>
          </cell>
          <cell r="C2300">
            <v>40611</v>
          </cell>
          <cell r="E2300">
            <v>94844.19</v>
          </cell>
          <cell r="F2300" t="str">
            <v>GEL</v>
          </cell>
          <cell r="G2300">
            <v>54843.12</v>
          </cell>
          <cell r="H2300" t="str">
            <v>USD</v>
          </cell>
        </row>
        <row r="2301">
          <cell r="B2301">
            <v>40611</v>
          </cell>
          <cell r="C2301">
            <v>40611</v>
          </cell>
          <cell r="E2301">
            <v>197935.44</v>
          </cell>
          <cell r="F2301" t="str">
            <v>GEL</v>
          </cell>
          <cell r="G2301">
            <v>115670.75</v>
          </cell>
          <cell r="H2301" t="str">
            <v>USD</v>
          </cell>
        </row>
        <row r="2302">
          <cell r="B2302">
            <v>40611</v>
          </cell>
          <cell r="C2302">
            <v>40611</v>
          </cell>
          <cell r="E2302">
            <v>183.58</v>
          </cell>
          <cell r="F2302" t="str">
            <v>USD</v>
          </cell>
          <cell r="G2302">
            <v>315.53000000000003</v>
          </cell>
          <cell r="H2302" t="str">
            <v>GEL</v>
          </cell>
        </row>
        <row r="2303">
          <cell r="B2303">
            <v>40611</v>
          </cell>
          <cell r="C2303">
            <v>40611</v>
          </cell>
          <cell r="E2303">
            <v>38.730000000000004</v>
          </cell>
          <cell r="F2303" t="str">
            <v>EUR</v>
          </cell>
          <cell r="G2303">
            <v>93.33</v>
          </cell>
          <cell r="H2303" t="str">
            <v>GEL</v>
          </cell>
        </row>
        <row r="2304">
          <cell r="B2304">
            <v>40611</v>
          </cell>
          <cell r="C2304">
            <v>40611</v>
          </cell>
          <cell r="E2304">
            <v>19.25</v>
          </cell>
          <cell r="F2304" t="str">
            <v>USD</v>
          </cell>
          <cell r="G2304">
            <v>33.08</v>
          </cell>
          <cell r="H2304" t="str">
            <v>GEL</v>
          </cell>
        </row>
        <row r="2305">
          <cell r="B2305">
            <v>40611</v>
          </cell>
          <cell r="C2305">
            <v>40611</v>
          </cell>
          <cell r="E2305">
            <v>7.92</v>
          </cell>
          <cell r="F2305" t="str">
            <v>EUR</v>
          </cell>
          <cell r="G2305">
            <v>19.080000000000002</v>
          </cell>
          <cell r="H2305" t="str">
            <v>GEL</v>
          </cell>
        </row>
        <row r="2306">
          <cell r="B2306">
            <v>40611</v>
          </cell>
          <cell r="C2306">
            <v>40611</v>
          </cell>
          <cell r="E2306">
            <v>68.75</v>
          </cell>
          <cell r="F2306" t="str">
            <v>USD</v>
          </cell>
          <cell r="G2306">
            <v>118.16</v>
          </cell>
          <cell r="H2306" t="str">
            <v>GEL</v>
          </cell>
        </row>
        <row r="2307">
          <cell r="B2307">
            <v>40611</v>
          </cell>
          <cell r="C2307">
            <v>40611</v>
          </cell>
          <cell r="E2307">
            <v>1387.33</v>
          </cell>
          <cell r="F2307" t="str">
            <v>USD</v>
          </cell>
          <cell r="G2307">
            <v>2384.54</v>
          </cell>
          <cell r="H2307" t="str">
            <v>GEL</v>
          </cell>
        </row>
        <row r="2308">
          <cell r="B2308">
            <v>40611</v>
          </cell>
          <cell r="C2308">
            <v>40611</v>
          </cell>
          <cell r="E2308">
            <v>1055.6200000000001</v>
          </cell>
          <cell r="F2308" t="str">
            <v>USD</v>
          </cell>
          <cell r="G2308">
            <v>1814.4</v>
          </cell>
          <cell r="H2308" t="str">
            <v>GEL</v>
          </cell>
        </row>
        <row r="2309">
          <cell r="B2309">
            <v>40611</v>
          </cell>
          <cell r="C2309">
            <v>40611</v>
          </cell>
          <cell r="E2309">
            <v>1858.28</v>
          </cell>
          <cell r="F2309" t="str">
            <v>GEL</v>
          </cell>
          <cell r="G2309">
            <v>1081.1500000000001</v>
          </cell>
          <cell r="H2309" t="str">
            <v>USD</v>
          </cell>
        </row>
        <row r="2310">
          <cell r="B2310">
            <v>40611</v>
          </cell>
          <cell r="C2310">
            <v>40611</v>
          </cell>
          <cell r="E2310">
            <v>961.44</v>
          </cell>
          <cell r="F2310" t="str">
            <v>USD</v>
          </cell>
          <cell r="G2310">
            <v>1652.52</v>
          </cell>
          <cell r="H2310" t="str">
            <v>GEL</v>
          </cell>
        </row>
        <row r="2311">
          <cell r="B2311">
            <v>40611</v>
          </cell>
          <cell r="C2311">
            <v>40611</v>
          </cell>
          <cell r="E2311">
            <v>73.53</v>
          </cell>
          <cell r="F2311" t="str">
            <v>GEL</v>
          </cell>
          <cell r="G2311">
            <v>42.75</v>
          </cell>
          <cell r="H2311" t="str">
            <v>USD</v>
          </cell>
        </row>
        <row r="2312">
          <cell r="B2312">
            <v>40611</v>
          </cell>
          <cell r="C2312">
            <v>40611</v>
          </cell>
          <cell r="E2312">
            <v>15</v>
          </cell>
          <cell r="F2312" t="str">
            <v>USD</v>
          </cell>
          <cell r="G2312">
            <v>25.78</v>
          </cell>
          <cell r="H2312" t="str">
            <v>GEL</v>
          </cell>
        </row>
        <row r="2313">
          <cell r="B2313">
            <v>40611</v>
          </cell>
          <cell r="C2313">
            <v>40611</v>
          </cell>
          <cell r="E2313">
            <v>1601.7</v>
          </cell>
          <cell r="F2313" t="str">
            <v>USD</v>
          </cell>
          <cell r="G2313">
            <v>2753</v>
          </cell>
          <cell r="H2313" t="str">
            <v>GEL</v>
          </cell>
        </row>
        <row r="2314">
          <cell r="B2314">
            <v>40611</v>
          </cell>
          <cell r="C2314">
            <v>40611</v>
          </cell>
          <cell r="E2314">
            <v>656.21</v>
          </cell>
          <cell r="F2314" t="str">
            <v>USD</v>
          </cell>
          <cell r="G2314">
            <v>1127.8900000000001</v>
          </cell>
          <cell r="H2314" t="str">
            <v>GEL</v>
          </cell>
        </row>
        <row r="2315">
          <cell r="B2315">
            <v>40611</v>
          </cell>
          <cell r="C2315">
            <v>40611</v>
          </cell>
          <cell r="E2315">
            <v>3.94</v>
          </cell>
          <cell r="F2315" t="str">
            <v>EUR</v>
          </cell>
          <cell r="G2315">
            <v>9.49</v>
          </cell>
          <cell r="H2315" t="str">
            <v>GEL</v>
          </cell>
        </row>
        <row r="2316">
          <cell r="B2316">
            <v>40611</v>
          </cell>
          <cell r="C2316">
            <v>40611</v>
          </cell>
          <cell r="E2316">
            <v>32367.8</v>
          </cell>
          <cell r="F2316" t="str">
            <v>USD</v>
          </cell>
          <cell r="G2316">
            <v>20000</v>
          </cell>
          <cell r="H2316" t="str">
            <v>GBP</v>
          </cell>
        </row>
        <row r="2317">
          <cell r="B2317">
            <v>40611</v>
          </cell>
          <cell r="C2317">
            <v>40611</v>
          </cell>
          <cell r="E2317">
            <v>32323.8</v>
          </cell>
          <cell r="F2317" t="str">
            <v>USD</v>
          </cell>
          <cell r="G2317">
            <v>20000</v>
          </cell>
          <cell r="H2317" t="str">
            <v>GBP</v>
          </cell>
        </row>
        <row r="2318">
          <cell r="B2318">
            <v>40611</v>
          </cell>
          <cell r="C2318">
            <v>40611</v>
          </cell>
          <cell r="E2318">
            <v>16226.9</v>
          </cell>
          <cell r="F2318" t="str">
            <v>USD</v>
          </cell>
          <cell r="G2318">
            <v>10000</v>
          </cell>
          <cell r="H2318" t="str">
            <v>GBP</v>
          </cell>
        </row>
        <row r="2319">
          <cell r="B2319">
            <v>40611</v>
          </cell>
          <cell r="C2319">
            <v>40611</v>
          </cell>
          <cell r="E2319">
            <v>32466.799999999999</v>
          </cell>
          <cell r="F2319" t="str">
            <v>USD</v>
          </cell>
          <cell r="G2319">
            <v>20000</v>
          </cell>
          <cell r="H2319" t="str">
            <v>GBP</v>
          </cell>
        </row>
        <row r="2320">
          <cell r="B2320">
            <v>40611</v>
          </cell>
          <cell r="C2320">
            <v>40611</v>
          </cell>
          <cell r="E2320">
            <v>32369.599999999999</v>
          </cell>
          <cell r="F2320" t="str">
            <v>USD</v>
          </cell>
          <cell r="G2320">
            <v>20000</v>
          </cell>
          <cell r="H2320" t="str">
            <v>GBP</v>
          </cell>
        </row>
        <row r="2321">
          <cell r="B2321">
            <v>40611</v>
          </cell>
          <cell r="C2321">
            <v>40611</v>
          </cell>
          <cell r="E2321">
            <v>20000</v>
          </cell>
          <cell r="F2321" t="str">
            <v>EUR</v>
          </cell>
          <cell r="G2321">
            <v>27841.999999999996</v>
          </cell>
          <cell r="H2321" t="str">
            <v>USD</v>
          </cell>
        </row>
        <row r="2322">
          <cell r="B2322">
            <v>40611</v>
          </cell>
          <cell r="C2322">
            <v>40611</v>
          </cell>
          <cell r="E2322">
            <v>10000</v>
          </cell>
          <cell r="F2322" t="str">
            <v>GBP</v>
          </cell>
          <cell r="G2322">
            <v>16208.499999999998</v>
          </cell>
          <cell r="H2322" t="str">
            <v>USD</v>
          </cell>
        </row>
        <row r="2323">
          <cell r="B2323">
            <v>40611</v>
          </cell>
          <cell r="C2323">
            <v>40611</v>
          </cell>
          <cell r="E2323">
            <v>69476.5</v>
          </cell>
          <cell r="F2323" t="str">
            <v>USD</v>
          </cell>
          <cell r="G2323">
            <v>50000</v>
          </cell>
          <cell r="H2323" t="str">
            <v>EUR</v>
          </cell>
        </row>
        <row r="2324">
          <cell r="B2324">
            <v>40611</v>
          </cell>
          <cell r="C2324">
            <v>40611</v>
          </cell>
          <cell r="E2324">
            <v>55514</v>
          </cell>
          <cell r="F2324" t="str">
            <v>USD</v>
          </cell>
          <cell r="G2324">
            <v>40000</v>
          </cell>
          <cell r="H2324" t="str">
            <v>EUR</v>
          </cell>
        </row>
        <row r="2325">
          <cell r="B2325">
            <v>40611</v>
          </cell>
          <cell r="C2325">
            <v>40611</v>
          </cell>
          <cell r="E2325">
            <v>27730.800000000003</v>
          </cell>
          <cell r="F2325" t="str">
            <v>USD</v>
          </cell>
          <cell r="G2325">
            <v>20000</v>
          </cell>
          <cell r="H2325" t="str">
            <v>EUR</v>
          </cell>
        </row>
        <row r="2326">
          <cell r="B2326">
            <v>40611</v>
          </cell>
          <cell r="C2326">
            <v>40611</v>
          </cell>
          <cell r="E2326">
            <v>138841</v>
          </cell>
          <cell r="F2326" t="str">
            <v>USD</v>
          </cell>
          <cell r="G2326">
            <v>100000</v>
          </cell>
          <cell r="H2326" t="str">
            <v>EUR</v>
          </cell>
        </row>
        <row r="2327">
          <cell r="B2327">
            <v>40611</v>
          </cell>
          <cell r="C2327">
            <v>40611</v>
          </cell>
          <cell r="E2327">
            <v>83629.2</v>
          </cell>
          <cell r="F2327" t="str">
            <v>USD</v>
          </cell>
          <cell r="G2327">
            <v>60000</v>
          </cell>
          <cell r="H2327" t="str">
            <v>EUR</v>
          </cell>
        </row>
        <row r="2328">
          <cell r="C2328">
            <v>40611</v>
          </cell>
          <cell r="E2328">
            <v>19904.319999999832</v>
          </cell>
          <cell r="F2328" t="str">
            <v>GEL</v>
          </cell>
        </row>
        <row r="2329">
          <cell r="C2329">
            <v>40611</v>
          </cell>
          <cell r="G2329">
            <v>10582.860000000335</v>
          </cell>
          <cell r="H2329" t="str">
            <v>GEL</v>
          </cell>
        </row>
        <row r="2330">
          <cell r="C2330">
            <v>40611</v>
          </cell>
          <cell r="E2330">
            <v>285561.02000000328</v>
          </cell>
          <cell r="F2330" t="str">
            <v>GEL</v>
          </cell>
        </row>
        <row r="2331">
          <cell r="C2331">
            <v>40611</v>
          </cell>
          <cell r="G2331">
            <v>555153.09000000358</v>
          </cell>
          <cell r="H2331" t="str">
            <v>GEL</v>
          </cell>
        </row>
        <row r="2332">
          <cell r="B2332">
            <v>40611</v>
          </cell>
          <cell r="C2332">
            <v>40611</v>
          </cell>
          <cell r="E2332">
            <v>615.12</v>
          </cell>
          <cell r="F2332" t="str">
            <v>GEL</v>
          </cell>
          <cell r="G2332">
            <v>255.23</v>
          </cell>
          <cell r="H2332" t="str">
            <v>EUR</v>
          </cell>
        </row>
        <row r="2333">
          <cell r="B2333">
            <v>40611</v>
          </cell>
          <cell r="C2333">
            <v>40611</v>
          </cell>
          <cell r="E2333">
            <v>6167.25</v>
          </cell>
          <cell r="F2333" t="str">
            <v>GEL</v>
          </cell>
          <cell r="G2333">
            <v>3583.38</v>
          </cell>
          <cell r="H2333" t="str">
            <v>USD</v>
          </cell>
        </row>
        <row r="2334">
          <cell r="B2334">
            <v>40611</v>
          </cell>
          <cell r="C2334">
            <v>40611</v>
          </cell>
          <cell r="E2334">
            <v>610.72</v>
          </cell>
          <cell r="F2334" t="str">
            <v>GEL</v>
          </cell>
          <cell r="G2334">
            <v>253.43</v>
          </cell>
          <cell r="H2334" t="str">
            <v>EUR</v>
          </cell>
        </row>
        <row r="2335">
          <cell r="B2335">
            <v>40611</v>
          </cell>
          <cell r="C2335">
            <v>40611</v>
          </cell>
          <cell r="E2335">
            <v>15295.27</v>
          </cell>
          <cell r="F2335" t="str">
            <v>GEL</v>
          </cell>
          <cell r="G2335">
            <v>8898.81</v>
          </cell>
          <cell r="H2335" t="str">
            <v>USD</v>
          </cell>
        </row>
        <row r="2336">
          <cell r="B2336">
            <v>40611</v>
          </cell>
          <cell r="C2336">
            <v>40611</v>
          </cell>
          <cell r="E2336">
            <v>279867.13</v>
          </cell>
          <cell r="F2336" t="str">
            <v>USD</v>
          </cell>
          <cell r="G2336">
            <v>481035.62304400007</v>
          </cell>
          <cell r="H2336" t="str">
            <v>GEL</v>
          </cell>
        </row>
        <row r="2337">
          <cell r="B2337">
            <v>40611</v>
          </cell>
          <cell r="C2337">
            <v>40611</v>
          </cell>
          <cell r="E2337">
            <v>11217.98047</v>
          </cell>
          <cell r="F2337" t="str">
            <v>GEL</v>
          </cell>
          <cell r="G2337">
            <v>4655.1499999999996</v>
          </cell>
          <cell r="H2337" t="str">
            <v>EUR</v>
          </cell>
        </row>
        <row r="2338">
          <cell r="B2338">
            <v>40611</v>
          </cell>
          <cell r="C2338">
            <v>40611</v>
          </cell>
          <cell r="E2338">
            <v>85.904898000000003</v>
          </cell>
          <cell r="F2338" t="str">
            <v>GEL</v>
          </cell>
          <cell r="G2338">
            <v>30.63</v>
          </cell>
          <cell r="H2338" t="str">
            <v>GBP</v>
          </cell>
        </row>
        <row r="2339">
          <cell r="B2339">
            <v>40611</v>
          </cell>
          <cell r="C2339">
            <v>40611</v>
          </cell>
          <cell r="E2339">
            <v>258.05761999999999</v>
          </cell>
          <cell r="F2339" t="str">
            <v>GEL</v>
          </cell>
          <cell r="G2339">
            <v>138.88999999999999</v>
          </cell>
          <cell r="H2339" t="str">
            <v>CHF</v>
          </cell>
        </row>
        <row r="2340">
          <cell r="B2340">
            <v>40611</v>
          </cell>
          <cell r="C2340">
            <v>40611</v>
          </cell>
          <cell r="E2340">
            <v>927.47033899999997</v>
          </cell>
          <cell r="F2340" t="str">
            <v>GEL</v>
          </cell>
          <cell r="G2340">
            <v>1946.3</v>
          </cell>
          <cell r="H2340" t="str">
            <v>ILS</v>
          </cell>
        </row>
        <row r="2341">
          <cell r="B2341">
            <v>40611</v>
          </cell>
          <cell r="C2341">
            <v>40611</v>
          </cell>
          <cell r="E2341">
            <v>290.06358799999998</v>
          </cell>
          <cell r="F2341" t="str">
            <v>GEL</v>
          </cell>
          <cell r="G2341">
            <v>133.96</v>
          </cell>
          <cell r="H2341" t="str">
            <v>AZN</v>
          </cell>
        </row>
        <row r="2342">
          <cell r="B2342">
            <v>40612</v>
          </cell>
          <cell r="C2342">
            <v>40612</v>
          </cell>
          <cell r="E2342">
            <v>11.67</v>
          </cell>
          <cell r="F2342" t="str">
            <v>GEL</v>
          </cell>
          <cell r="G2342">
            <v>6.8100000000000005</v>
          </cell>
          <cell r="H2342" t="str">
            <v>USD</v>
          </cell>
        </row>
        <row r="2343">
          <cell r="B2343">
            <v>40612</v>
          </cell>
          <cell r="C2343">
            <v>40612</v>
          </cell>
          <cell r="E2343">
            <v>7.5</v>
          </cell>
          <cell r="F2343" t="str">
            <v>USD</v>
          </cell>
          <cell r="G2343">
            <v>12.85</v>
          </cell>
          <cell r="H2343" t="str">
            <v>GEL</v>
          </cell>
        </row>
        <row r="2344">
          <cell r="B2344">
            <v>40612</v>
          </cell>
          <cell r="C2344">
            <v>40612</v>
          </cell>
          <cell r="E2344">
            <v>27.5</v>
          </cell>
          <cell r="F2344" t="str">
            <v>EUR</v>
          </cell>
          <cell r="G2344">
            <v>65.400000000000006</v>
          </cell>
          <cell r="H2344" t="str">
            <v>GEL</v>
          </cell>
        </row>
        <row r="2345">
          <cell r="B2345">
            <v>40612</v>
          </cell>
          <cell r="C2345">
            <v>40612</v>
          </cell>
          <cell r="E2345">
            <v>7</v>
          </cell>
          <cell r="F2345" t="str">
            <v>EUR</v>
          </cell>
          <cell r="G2345">
            <v>16.649999999999999</v>
          </cell>
          <cell r="H2345" t="str">
            <v>GEL</v>
          </cell>
        </row>
        <row r="2346">
          <cell r="B2346">
            <v>40612</v>
          </cell>
          <cell r="C2346">
            <v>40612</v>
          </cell>
          <cell r="E2346">
            <v>3</v>
          </cell>
          <cell r="F2346" t="str">
            <v>USD</v>
          </cell>
          <cell r="G2346">
            <v>5.14</v>
          </cell>
          <cell r="H2346" t="str">
            <v>GEL</v>
          </cell>
        </row>
        <row r="2347">
          <cell r="B2347">
            <v>40612</v>
          </cell>
          <cell r="C2347">
            <v>40612</v>
          </cell>
          <cell r="E2347">
            <v>18.79</v>
          </cell>
          <cell r="F2347" t="str">
            <v>USD</v>
          </cell>
          <cell r="G2347">
            <v>32.19</v>
          </cell>
          <cell r="H2347" t="str">
            <v>GEL</v>
          </cell>
        </row>
        <row r="2348">
          <cell r="B2348">
            <v>40612</v>
          </cell>
          <cell r="C2348">
            <v>40612</v>
          </cell>
          <cell r="E2348">
            <v>960.5</v>
          </cell>
          <cell r="F2348" t="str">
            <v>EUR</v>
          </cell>
          <cell r="G2348">
            <v>2284.2600000000002</v>
          </cell>
          <cell r="H2348" t="str">
            <v>GEL</v>
          </cell>
        </row>
        <row r="2349">
          <cell r="B2349">
            <v>40612</v>
          </cell>
          <cell r="C2349">
            <v>40612</v>
          </cell>
          <cell r="E2349">
            <v>1720.22</v>
          </cell>
          <cell r="F2349" t="str">
            <v>GEL</v>
          </cell>
          <cell r="G2349">
            <v>723.33</v>
          </cell>
          <cell r="H2349" t="str">
            <v>EUR</v>
          </cell>
        </row>
        <row r="2350">
          <cell r="B2350">
            <v>40612</v>
          </cell>
          <cell r="C2350">
            <v>40612</v>
          </cell>
          <cell r="E2350">
            <v>639.51</v>
          </cell>
          <cell r="F2350" t="str">
            <v>GEL</v>
          </cell>
          <cell r="G2350">
            <v>373.33</v>
          </cell>
          <cell r="H2350" t="str">
            <v>USD</v>
          </cell>
        </row>
        <row r="2351">
          <cell r="B2351">
            <v>40612</v>
          </cell>
          <cell r="C2351">
            <v>40612</v>
          </cell>
          <cell r="E2351">
            <v>544000</v>
          </cell>
          <cell r="F2351" t="str">
            <v>EUR</v>
          </cell>
          <cell r="G2351">
            <v>752272.58</v>
          </cell>
          <cell r="H2351" t="str">
            <v>USD</v>
          </cell>
        </row>
        <row r="2352">
          <cell r="B2352">
            <v>40612</v>
          </cell>
          <cell r="C2352">
            <v>40612</v>
          </cell>
          <cell r="E2352">
            <v>700000</v>
          </cell>
          <cell r="F2352" t="str">
            <v>USD</v>
          </cell>
          <cell r="G2352">
            <v>1190560</v>
          </cell>
          <cell r="H2352" t="str">
            <v>GEL</v>
          </cell>
        </row>
        <row r="2353">
          <cell r="B2353">
            <v>40612</v>
          </cell>
          <cell r="C2353">
            <v>40612</v>
          </cell>
          <cell r="E2353">
            <v>120500</v>
          </cell>
          <cell r="F2353" t="str">
            <v>GBP</v>
          </cell>
          <cell r="G2353">
            <v>194908.75</v>
          </cell>
          <cell r="H2353" t="str">
            <v>USD</v>
          </cell>
        </row>
        <row r="2354">
          <cell r="B2354">
            <v>40612</v>
          </cell>
          <cell r="C2354">
            <v>40612</v>
          </cell>
          <cell r="E2354">
            <v>33.51</v>
          </cell>
          <cell r="F2354" t="str">
            <v>GEL</v>
          </cell>
          <cell r="G2354">
            <v>19.54</v>
          </cell>
          <cell r="H2354" t="str">
            <v>USD</v>
          </cell>
        </row>
        <row r="2355">
          <cell r="B2355">
            <v>40612</v>
          </cell>
          <cell r="C2355">
            <v>40612</v>
          </cell>
          <cell r="E2355">
            <v>4.9400000000000004</v>
          </cell>
          <cell r="F2355" t="str">
            <v>GEL</v>
          </cell>
          <cell r="G2355">
            <v>2.88</v>
          </cell>
          <cell r="H2355" t="str">
            <v>USD</v>
          </cell>
        </row>
        <row r="2356">
          <cell r="B2356">
            <v>40612</v>
          </cell>
          <cell r="C2356">
            <v>40612</v>
          </cell>
          <cell r="E2356">
            <v>0.86</v>
          </cell>
          <cell r="F2356" t="str">
            <v>GEL</v>
          </cell>
          <cell r="G2356">
            <v>0.5</v>
          </cell>
          <cell r="H2356" t="str">
            <v>USD</v>
          </cell>
        </row>
        <row r="2357">
          <cell r="B2357">
            <v>40612</v>
          </cell>
          <cell r="C2357">
            <v>40612</v>
          </cell>
          <cell r="E2357">
            <v>0.86</v>
          </cell>
          <cell r="F2357" t="str">
            <v>GEL</v>
          </cell>
          <cell r="G2357">
            <v>0.5</v>
          </cell>
          <cell r="H2357" t="str">
            <v>USD</v>
          </cell>
        </row>
        <row r="2358">
          <cell r="B2358">
            <v>40612</v>
          </cell>
          <cell r="C2358">
            <v>40612</v>
          </cell>
          <cell r="E2358">
            <v>1.71</v>
          </cell>
          <cell r="F2358" t="str">
            <v>GEL</v>
          </cell>
          <cell r="G2358">
            <v>1</v>
          </cell>
          <cell r="H2358" t="str">
            <v>USD</v>
          </cell>
        </row>
        <row r="2359">
          <cell r="B2359">
            <v>40612</v>
          </cell>
          <cell r="C2359">
            <v>40612</v>
          </cell>
          <cell r="E2359">
            <v>1.71</v>
          </cell>
          <cell r="F2359" t="str">
            <v>GEL</v>
          </cell>
          <cell r="G2359">
            <v>1</v>
          </cell>
          <cell r="H2359" t="str">
            <v>USD</v>
          </cell>
        </row>
        <row r="2360">
          <cell r="B2360">
            <v>40612</v>
          </cell>
          <cell r="C2360">
            <v>40612</v>
          </cell>
          <cell r="E2360">
            <v>2.57</v>
          </cell>
          <cell r="F2360" t="str">
            <v>GEL</v>
          </cell>
          <cell r="G2360">
            <v>1.5</v>
          </cell>
          <cell r="H2360" t="str">
            <v>USD</v>
          </cell>
        </row>
        <row r="2361">
          <cell r="B2361">
            <v>40612</v>
          </cell>
          <cell r="C2361">
            <v>40612</v>
          </cell>
          <cell r="E2361">
            <v>20.55</v>
          </cell>
          <cell r="F2361" t="str">
            <v>GEL</v>
          </cell>
          <cell r="G2361">
            <v>12</v>
          </cell>
          <cell r="H2361" t="str">
            <v>USD</v>
          </cell>
        </row>
        <row r="2362">
          <cell r="B2362">
            <v>40612</v>
          </cell>
          <cell r="C2362">
            <v>40612</v>
          </cell>
          <cell r="E2362">
            <v>0.86</v>
          </cell>
          <cell r="F2362" t="str">
            <v>GEL</v>
          </cell>
          <cell r="G2362">
            <v>0.5</v>
          </cell>
          <cell r="H2362" t="str">
            <v>USD</v>
          </cell>
        </row>
        <row r="2363">
          <cell r="B2363">
            <v>40612</v>
          </cell>
          <cell r="C2363">
            <v>40612</v>
          </cell>
          <cell r="E2363">
            <v>0.43</v>
          </cell>
          <cell r="F2363" t="str">
            <v>GEL</v>
          </cell>
          <cell r="G2363">
            <v>0.25</v>
          </cell>
          <cell r="H2363" t="str">
            <v>USD</v>
          </cell>
        </row>
        <row r="2364">
          <cell r="B2364">
            <v>40612</v>
          </cell>
          <cell r="C2364">
            <v>40612</v>
          </cell>
          <cell r="E2364">
            <v>6.8500000000000005</v>
          </cell>
          <cell r="F2364" t="str">
            <v>GEL</v>
          </cell>
          <cell r="G2364">
            <v>4</v>
          </cell>
          <cell r="H2364" t="str">
            <v>USD</v>
          </cell>
        </row>
        <row r="2365">
          <cell r="B2365">
            <v>40612</v>
          </cell>
          <cell r="C2365">
            <v>40612</v>
          </cell>
          <cell r="E2365">
            <v>402.45</v>
          </cell>
          <cell r="F2365" t="str">
            <v>GEL</v>
          </cell>
          <cell r="G2365">
            <v>238.83</v>
          </cell>
          <cell r="H2365" t="str">
            <v>USD</v>
          </cell>
        </row>
        <row r="2366">
          <cell r="B2366">
            <v>40612</v>
          </cell>
          <cell r="C2366">
            <v>40612</v>
          </cell>
          <cell r="E2366">
            <v>6060</v>
          </cell>
          <cell r="F2366" t="str">
            <v>USD</v>
          </cell>
          <cell r="G2366">
            <v>10509.22</v>
          </cell>
          <cell r="H2366" t="str">
            <v>GEL</v>
          </cell>
        </row>
        <row r="2367">
          <cell r="B2367">
            <v>40612</v>
          </cell>
          <cell r="C2367">
            <v>40612</v>
          </cell>
          <cell r="E2367">
            <v>2.74</v>
          </cell>
          <cell r="F2367" t="str">
            <v>GEL</v>
          </cell>
          <cell r="G2367">
            <v>1.6</v>
          </cell>
          <cell r="H2367" t="str">
            <v>USD</v>
          </cell>
        </row>
        <row r="2368">
          <cell r="B2368">
            <v>40612</v>
          </cell>
          <cell r="C2368">
            <v>40612</v>
          </cell>
          <cell r="E2368">
            <v>2.74</v>
          </cell>
          <cell r="F2368" t="str">
            <v>GEL</v>
          </cell>
          <cell r="G2368">
            <v>1.6</v>
          </cell>
          <cell r="H2368" t="str">
            <v>USD</v>
          </cell>
        </row>
        <row r="2369">
          <cell r="B2369">
            <v>40612</v>
          </cell>
          <cell r="C2369">
            <v>40612</v>
          </cell>
          <cell r="E2369">
            <v>6.68</v>
          </cell>
          <cell r="F2369" t="str">
            <v>GEL</v>
          </cell>
          <cell r="G2369">
            <v>3.9</v>
          </cell>
          <cell r="H2369" t="str">
            <v>USD</v>
          </cell>
        </row>
        <row r="2370">
          <cell r="B2370">
            <v>40612</v>
          </cell>
          <cell r="C2370">
            <v>40612</v>
          </cell>
          <cell r="E2370">
            <v>6.68</v>
          </cell>
          <cell r="F2370" t="str">
            <v>GEL</v>
          </cell>
          <cell r="G2370">
            <v>3.9</v>
          </cell>
          <cell r="H2370" t="str">
            <v>USD</v>
          </cell>
        </row>
        <row r="2371">
          <cell r="B2371">
            <v>40612</v>
          </cell>
          <cell r="C2371">
            <v>40612</v>
          </cell>
          <cell r="E2371">
            <v>13.36</v>
          </cell>
          <cell r="F2371" t="str">
            <v>GEL</v>
          </cell>
          <cell r="G2371">
            <v>7.8</v>
          </cell>
          <cell r="H2371" t="str">
            <v>USD</v>
          </cell>
        </row>
        <row r="2372">
          <cell r="B2372">
            <v>40612</v>
          </cell>
          <cell r="C2372">
            <v>40612</v>
          </cell>
          <cell r="E2372">
            <v>6.68</v>
          </cell>
          <cell r="F2372" t="str">
            <v>GEL</v>
          </cell>
          <cell r="G2372">
            <v>3.9</v>
          </cell>
          <cell r="H2372" t="str">
            <v>USD</v>
          </cell>
        </row>
        <row r="2373">
          <cell r="B2373">
            <v>40612</v>
          </cell>
          <cell r="C2373">
            <v>40612</v>
          </cell>
          <cell r="E2373">
            <v>13.36</v>
          </cell>
          <cell r="F2373" t="str">
            <v>GEL</v>
          </cell>
          <cell r="G2373">
            <v>7.8</v>
          </cell>
          <cell r="H2373" t="str">
            <v>USD</v>
          </cell>
        </row>
        <row r="2374">
          <cell r="B2374">
            <v>40612</v>
          </cell>
          <cell r="C2374">
            <v>40612</v>
          </cell>
          <cell r="E2374">
            <v>26.72</v>
          </cell>
          <cell r="F2374" t="str">
            <v>GEL</v>
          </cell>
          <cell r="G2374">
            <v>15.6</v>
          </cell>
          <cell r="H2374" t="str">
            <v>USD</v>
          </cell>
        </row>
        <row r="2375">
          <cell r="B2375">
            <v>40612</v>
          </cell>
          <cell r="C2375">
            <v>40612</v>
          </cell>
          <cell r="E2375">
            <v>6.68</v>
          </cell>
          <cell r="F2375" t="str">
            <v>GEL</v>
          </cell>
          <cell r="G2375">
            <v>3.9</v>
          </cell>
          <cell r="H2375" t="str">
            <v>USD</v>
          </cell>
        </row>
        <row r="2376">
          <cell r="B2376">
            <v>40612</v>
          </cell>
          <cell r="C2376">
            <v>40612</v>
          </cell>
          <cell r="E2376">
            <v>3.43</v>
          </cell>
          <cell r="F2376" t="str">
            <v>GEL</v>
          </cell>
          <cell r="G2376">
            <v>2</v>
          </cell>
          <cell r="H2376" t="str">
            <v>USD</v>
          </cell>
        </row>
        <row r="2377">
          <cell r="B2377">
            <v>40612</v>
          </cell>
          <cell r="C2377">
            <v>40612</v>
          </cell>
          <cell r="E2377">
            <v>5.14</v>
          </cell>
          <cell r="F2377" t="str">
            <v>GEL</v>
          </cell>
          <cell r="G2377">
            <v>3</v>
          </cell>
          <cell r="H2377" t="str">
            <v>USD</v>
          </cell>
        </row>
        <row r="2378">
          <cell r="B2378">
            <v>40612</v>
          </cell>
          <cell r="C2378">
            <v>40612</v>
          </cell>
          <cell r="E2378">
            <v>11.31</v>
          </cell>
          <cell r="F2378" t="str">
            <v>GEL</v>
          </cell>
          <cell r="G2378">
            <v>6.6000000000000005</v>
          </cell>
          <cell r="H2378" t="str">
            <v>USD</v>
          </cell>
        </row>
        <row r="2379">
          <cell r="B2379">
            <v>40612</v>
          </cell>
          <cell r="C2379">
            <v>40612</v>
          </cell>
          <cell r="E2379">
            <v>1.71</v>
          </cell>
          <cell r="F2379" t="str">
            <v>GEL</v>
          </cell>
          <cell r="G2379">
            <v>1</v>
          </cell>
          <cell r="H2379" t="str">
            <v>USD</v>
          </cell>
        </row>
        <row r="2380">
          <cell r="B2380">
            <v>40612</v>
          </cell>
          <cell r="C2380">
            <v>40612</v>
          </cell>
          <cell r="E2380">
            <v>0.21</v>
          </cell>
          <cell r="F2380" t="str">
            <v>GEL</v>
          </cell>
          <cell r="G2380">
            <v>0.12</v>
          </cell>
          <cell r="H2380" t="str">
            <v>USD</v>
          </cell>
        </row>
        <row r="2381">
          <cell r="B2381">
            <v>40612</v>
          </cell>
          <cell r="C2381">
            <v>40612</v>
          </cell>
          <cell r="E2381">
            <v>11.66</v>
          </cell>
          <cell r="F2381" t="str">
            <v>GEL</v>
          </cell>
          <cell r="G2381">
            <v>6.8</v>
          </cell>
          <cell r="H2381" t="str">
            <v>USD</v>
          </cell>
        </row>
        <row r="2382">
          <cell r="B2382">
            <v>40612</v>
          </cell>
          <cell r="C2382">
            <v>40612</v>
          </cell>
          <cell r="E2382">
            <v>10.59</v>
          </cell>
          <cell r="F2382" t="str">
            <v>GEL</v>
          </cell>
          <cell r="G2382">
            <v>6.18</v>
          </cell>
          <cell r="H2382" t="str">
            <v>USD</v>
          </cell>
        </row>
        <row r="2383">
          <cell r="B2383">
            <v>40612</v>
          </cell>
          <cell r="C2383">
            <v>40612</v>
          </cell>
          <cell r="E2383">
            <v>9.56</v>
          </cell>
          <cell r="F2383" t="str">
            <v>GEL</v>
          </cell>
          <cell r="G2383">
            <v>5.58</v>
          </cell>
          <cell r="H2383" t="str">
            <v>USD</v>
          </cell>
        </row>
        <row r="2384">
          <cell r="B2384">
            <v>40612</v>
          </cell>
          <cell r="C2384">
            <v>40612</v>
          </cell>
          <cell r="E2384">
            <v>1.37</v>
          </cell>
          <cell r="F2384" t="str">
            <v>GEL</v>
          </cell>
          <cell r="G2384">
            <v>0.8</v>
          </cell>
          <cell r="H2384" t="str">
            <v>USD</v>
          </cell>
        </row>
        <row r="2385">
          <cell r="B2385">
            <v>40612</v>
          </cell>
          <cell r="C2385">
            <v>40612</v>
          </cell>
          <cell r="E2385">
            <v>0.34</v>
          </cell>
          <cell r="F2385" t="str">
            <v>GEL</v>
          </cell>
          <cell r="G2385">
            <v>0.2</v>
          </cell>
          <cell r="H2385" t="str">
            <v>USD</v>
          </cell>
        </row>
        <row r="2386">
          <cell r="B2386">
            <v>40612</v>
          </cell>
          <cell r="C2386">
            <v>40612</v>
          </cell>
          <cell r="E2386">
            <v>1.03</v>
          </cell>
          <cell r="F2386" t="str">
            <v>GEL</v>
          </cell>
          <cell r="G2386">
            <v>0.6</v>
          </cell>
          <cell r="H2386" t="str">
            <v>USD</v>
          </cell>
        </row>
        <row r="2387">
          <cell r="B2387">
            <v>40612</v>
          </cell>
          <cell r="C2387">
            <v>40612</v>
          </cell>
          <cell r="E2387">
            <v>1.37</v>
          </cell>
          <cell r="F2387" t="str">
            <v>GEL</v>
          </cell>
          <cell r="G2387">
            <v>0.8</v>
          </cell>
          <cell r="H2387" t="str">
            <v>USD</v>
          </cell>
        </row>
        <row r="2388">
          <cell r="B2388">
            <v>40612</v>
          </cell>
          <cell r="C2388">
            <v>40612</v>
          </cell>
          <cell r="E2388">
            <v>0.68</v>
          </cell>
          <cell r="F2388" t="str">
            <v>GEL</v>
          </cell>
          <cell r="G2388">
            <v>0.4</v>
          </cell>
          <cell r="H2388" t="str">
            <v>USD</v>
          </cell>
        </row>
        <row r="2389">
          <cell r="B2389">
            <v>40612</v>
          </cell>
          <cell r="C2389">
            <v>40612</v>
          </cell>
          <cell r="E2389">
            <v>0.69000000000000006</v>
          </cell>
          <cell r="F2389" t="str">
            <v>GEL</v>
          </cell>
          <cell r="G2389">
            <v>0.4</v>
          </cell>
          <cell r="H2389" t="str">
            <v>USD</v>
          </cell>
        </row>
        <row r="2390">
          <cell r="B2390">
            <v>40612</v>
          </cell>
          <cell r="C2390">
            <v>40612</v>
          </cell>
          <cell r="E2390">
            <v>0.34</v>
          </cell>
          <cell r="F2390" t="str">
            <v>GEL</v>
          </cell>
          <cell r="G2390">
            <v>0.2</v>
          </cell>
          <cell r="H2390" t="str">
            <v>USD</v>
          </cell>
        </row>
        <row r="2391">
          <cell r="B2391">
            <v>40612</v>
          </cell>
          <cell r="C2391">
            <v>40612</v>
          </cell>
          <cell r="E2391">
            <v>1.37</v>
          </cell>
          <cell r="F2391" t="str">
            <v>GEL</v>
          </cell>
          <cell r="G2391">
            <v>0.8</v>
          </cell>
          <cell r="H2391" t="str">
            <v>USD</v>
          </cell>
        </row>
        <row r="2392">
          <cell r="B2392">
            <v>40612</v>
          </cell>
          <cell r="C2392">
            <v>40612</v>
          </cell>
          <cell r="E2392">
            <v>0.34</v>
          </cell>
          <cell r="F2392" t="str">
            <v>GEL</v>
          </cell>
          <cell r="G2392">
            <v>0.2</v>
          </cell>
          <cell r="H2392" t="str">
            <v>USD</v>
          </cell>
        </row>
        <row r="2393">
          <cell r="B2393">
            <v>40612</v>
          </cell>
          <cell r="C2393">
            <v>40612</v>
          </cell>
          <cell r="E2393">
            <v>2.74</v>
          </cell>
          <cell r="F2393" t="str">
            <v>GEL</v>
          </cell>
          <cell r="G2393">
            <v>1.6</v>
          </cell>
          <cell r="H2393" t="str">
            <v>USD</v>
          </cell>
        </row>
        <row r="2394">
          <cell r="B2394">
            <v>40612</v>
          </cell>
          <cell r="C2394">
            <v>40612</v>
          </cell>
          <cell r="E2394">
            <v>6.17</v>
          </cell>
          <cell r="F2394" t="str">
            <v>GEL</v>
          </cell>
          <cell r="G2394">
            <v>3.6</v>
          </cell>
          <cell r="H2394" t="str">
            <v>USD</v>
          </cell>
        </row>
        <row r="2395">
          <cell r="B2395">
            <v>40612</v>
          </cell>
          <cell r="C2395">
            <v>40612</v>
          </cell>
          <cell r="E2395">
            <v>0.69000000000000006</v>
          </cell>
          <cell r="F2395" t="str">
            <v>GEL</v>
          </cell>
          <cell r="G2395">
            <v>0.4</v>
          </cell>
          <cell r="H2395" t="str">
            <v>USD</v>
          </cell>
        </row>
        <row r="2396">
          <cell r="B2396">
            <v>40612</v>
          </cell>
          <cell r="C2396">
            <v>40612</v>
          </cell>
          <cell r="E2396">
            <v>0.69000000000000006</v>
          </cell>
          <cell r="F2396" t="str">
            <v>GEL</v>
          </cell>
          <cell r="G2396">
            <v>0.4</v>
          </cell>
          <cell r="H2396" t="str">
            <v>USD</v>
          </cell>
        </row>
        <row r="2397">
          <cell r="B2397">
            <v>40612</v>
          </cell>
          <cell r="C2397">
            <v>40612</v>
          </cell>
          <cell r="E2397">
            <v>7.19</v>
          </cell>
          <cell r="F2397" t="str">
            <v>GEL</v>
          </cell>
          <cell r="G2397">
            <v>4.2</v>
          </cell>
          <cell r="H2397" t="str">
            <v>USD</v>
          </cell>
        </row>
        <row r="2398">
          <cell r="B2398">
            <v>40612</v>
          </cell>
          <cell r="C2398">
            <v>40612</v>
          </cell>
          <cell r="E2398">
            <v>0.68</v>
          </cell>
          <cell r="F2398" t="str">
            <v>GEL</v>
          </cell>
          <cell r="G2398">
            <v>0.4</v>
          </cell>
          <cell r="H2398" t="str">
            <v>USD</v>
          </cell>
        </row>
        <row r="2399">
          <cell r="B2399">
            <v>40612</v>
          </cell>
          <cell r="C2399">
            <v>40612</v>
          </cell>
          <cell r="E2399">
            <v>0.21</v>
          </cell>
          <cell r="F2399" t="str">
            <v>GEL</v>
          </cell>
          <cell r="G2399">
            <v>0.12</v>
          </cell>
          <cell r="H2399" t="str">
            <v>USD</v>
          </cell>
        </row>
        <row r="2400">
          <cell r="B2400">
            <v>40612</v>
          </cell>
          <cell r="C2400">
            <v>40612</v>
          </cell>
          <cell r="E2400">
            <v>3.48</v>
          </cell>
          <cell r="F2400" t="str">
            <v>GEL</v>
          </cell>
          <cell r="G2400">
            <v>2.04</v>
          </cell>
          <cell r="H2400" t="str">
            <v>USD</v>
          </cell>
        </row>
        <row r="2401">
          <cell r="B2401">
            <v>40612</v>
          </cell>
          <cell r="C2401">
            <v>40612</v>
          </cell>
          <cell r="E2401">
            <v>1.03</v>
          </cell>
          <cell r="F2401" t="str">
            <v>GEL</v>
          </cell>
          <cell r="G2401">
            <v>0.6</v>
          </cell>
          <cell r="H2401" t="str">
            <v>USD</v>
          </cell>
        </row>
        <row r="2402">
          <cell r="B2402">
            <v>40612</v>
          </cell>
          <cell r="C2402">
            <v>40612</v>
          </cell>
          <cell r="E2402">
            <v>2.74</v>
          </cell>
          <cell r="F2402" t="str">
            <v>GEL</v>
          </cell>
          <cell r="G2402">
            <v>1.6</v>
          </cell>
          <cell r="H2402" t="str">
            <v>USD</v>
          </cell>
        </row>
        <row r="2403">
          <cell r="B2403">
            <v>40612</v>
          </cell>
          <cell r="C2403">
            <v>40612</v>
          </cell>
          <cell r="E2403">
            <v>0.34</v>
          </cell>
          <cell r="F2403" t="str">
            <v>GEL</v>
          </cell>
          <cell r="G2403">
            <v>0.2</v>
          </cell>
          <cell r="H2403" t="str">
            <v>USD</v>
          </cell>
        </row>
        <row r="2404">
          <cell r="B2404">
            <v>40612</v>
          </cell>
          <cell r="C2404">
            <v>40612</v>
          </cell>
          <cell r="E2404">
            <v>0.34</v>
          </cell>
          <cell r="F2404" t="str">
            <v>GEL</v>
          </cell>
          <cell r="G2404">
            <v>0.2</v>
          </cell>
          <cell r="H2404" t="str">
            <v>USD</v>
          </cell>
        </row>
        <row r="2405">
          <cell r="B2405">
            <v>40612</v>
          </cell>
          <cell r="C2405">
            <v>40612</v>
          </cell>
          <cell r="E2405">
            <v>0.34</v>
          </cell>
          <cell r="F2405" t="str">
            <v>GEL</v>
          </cell>
          <cell r="G2405">
            <v>0.2</v>
          </cell>
          <cell r="H2405" t="str">
            <v>USD</v>
          </cell>
        </row>
        <row r="2406">
          <cell r="B2406">
            <v>40612</v>
          </cell>
          <cell r="C2406">
            <v>40612</v>
          </cell>
          <cell r="E2406">
            <v>2.74</v>
          </cell>
          <cell r="F2406" t="str">
            <v>GEL</v>
          </cell>
          <cell r="G2406">
            <v>1.6</v>
          </cell>
          <cell r="H2406" t="str">
            <v>USD</v>
          </cell>
        </row>
        <row r="2407">
          <cell r="B2407">
            <v>40612</v>
          </cell>
          <cell r="C2407">
            <v>40612</v>
          </cell>
          <cell r="E2407">
            <v>1.37</v>
          </cell>
          <cell r="F2407" t="str">
            <v>GEL</v>
          </cell>
          <cell r="G2407">
            <v>0.8</v>
          </cell>
          <cell r="H2407" t="str">
            <v>USD</v>
          </cell>
        </row>
        <row r="2408">
          <cell r="B2408">
            <v>40612</v>
          </cell>
          <cell r="C2408">
            <v>40612</v>
          </cell>
          <cell r="E2408">
            <v>1.71</v>
          </cell>
          <cell r="F2408" t="str">
            <v>GEL</v>
          </cell>
          <cell r="G2408">
            <v>1</v>
          </cell>
          <cell r="H2408" t="str">
            <v>USD</v>
          </cell>
        </row>
        <row r="2409">
          <cell r="B2409">
            <v>40612</v>
          </cell>
          <cell r="C2409">
            <v>40612</v>
          </cell>
          <cell r="E2409">
            <v>2.06</v>
          </cell>
          <cell r="F2409" t="str">
            <v>GEL</v>
          </cell>
          <cell r="G2409">
            <v>1.2</v>
          </cell>
          <cell r="H2409" t="str">
            <v>USD</v>
          </cell>
        </row>
        <row r="2410">
          <cell r="B2410">
            <v>40612</v>
          </cell>
          <cell r="C2410">
            <v>40612</v>
          </cell>
          <cell r="E2410">
            <v>2.74</v>
          </cell>
          <cell r="F2410" t="str">
            <v>GEL</v>
          </cell>
          <cell r="G2410">
            <v>1.6</v>
          </cell>
          <cell r="H2410" t="str">
            <v>USD</v>
          </cell>
        </row>
        <row r="2411">
          <cell r="B2411">
            <v>40612</v>
          </cell>
          <cell r="C2411">
            <v>40612</v>
          </cell>
          <cell r="E2411">
            <v>0.21</v>
          </cell>
          <cell r="F2411" t="str">
            <v>GEL</v>
          </cell>
          <cell r="G2411">
            <v>0.12</v>
          </cell>
          <cell r="H2411" t="str">
            <v>USD</v>
          </cell>
        </row>
        <row r="2412">
          <cell r="B2412">
            <v>40612</v>
          </cell>
          <cell r="C2412">
            <v>40612</v>
          </cell>
          <cell r="E2412">
            <v>2.97</v>
          </cell>
          <cell r="F2412" t="str">
            <v>GEL</v>
          </cell>
          <cell r="G2412">
            <v>1.74</v>
          </cell>
          <cell r="H2412" t="str">
            <v>USD</v>
          </cell>
        </row>
        <row r="2413">
          <cell r="B2413">
            <v>40612</v>
          </cell>
          <cell r="C2413">
            <v>40612</v>
          </cell>
          <cell r="E2413">
            <v>0.34</v>
          </cell>
          <cell r="F2413" t="str">
            <v>GEL</v>
          </cell>
          <cell r="G2413">
            <v>0.2</v>
          </cell>
          <cell r="H2413" t="str">
            <v>USD</v>
          </cell>
        </row>
        <row r="2414">
          <cell r="B2414">
            <v>40612</v>
          </cell>
          <cell r="C2414">
            <v>40612</v>
          </cell>
          <cell r="E2414">
            <v>0.99</v>
          </cell>
          <cell r="F2414" t="str">
            <v>GEL</v>
          </cell>
          <cell r="G2414">
            <v>0.57999999999999996</v>
          </cell>
          <cell r="H2414" t="str">
            <v>USD</v>
          </cell>
        </row>
        <row r="2415">
          <cell r="B2415">
            <v>40612</v>
          </cell>
          <cell r="C2415">
            <v>40612</v>
          </cell>
          <cell r="E2415">
            <v>4.07</v>
          </cell>
          <cell r="F2415" t="str">
            <v>GEL</v>
          </cell>
          <cell r="G2415">
            <v>2.38</v>
          </cell>
          <cell r="H2415" t="str">
            <v>USD</v>
          </cell>
        </row>
        <row r="2416">
          <cell r="B2416">
            <v>40612</v>
          </cell>
          <cell r="C2416">
            <v>40612</v>
          </cell>
          <cell r="E2416">
            <v>2.74</v>
          </cell>
          <cell r="F2416" t="str">
            <v>GEL</v>
          </cell>
          <cell r="G2416">
            <v>1.6</v>
          </cell>
          <cell r="H2416" t="str">
            <v>USD</v>
          </cell>
        </row>
        <row r="2417">
          <cell r="B2417">
            <v>40612</v>
          </cell>
          <cell r="C2417">
            <v>40612</v>
          </cell>
          <cell r="E2417">
            <v>0.34</v>
          </cell>
          <cell r="F2417" t="str">
            <v>GEL</v>
          </cell>
          <cell r="G2417">
            <v>0.2</v>
          </cell>
          <cell r="H2417" t="str">
            <v>USD</v>
          </cell>
        </row>
        <row r="2418">
          <cell r="B2418">
            <v>40612</v>
          </cell>
          <cell r="C2418">
            <v>40612</v>
          </cell>
          <cell r="E2418">
            <v>8.18</v>
          </cell>
          <cell r="F2418" t="str">
            <v>GEL</v>
          </cell>
          <cell r="G2418">
            <v>4.78</v>
          </cell>
          <cell r="H2418" t="str">
            <v>USD</v>
          </cell>
        </row>
        <row r="2419">
          <cell r="B2419">
            <v>40612</v>
          </cell>
          <cell r="C2419">
            <v>40612</v>
          </cell>
          <cell r="E2419">
            <v>0.21</v>
          </cell>
          <cell r="F2419" t="str">
            <v>GEL</v>
          </cell>
          <cell r="G2419">
            <v>0.12</v>
          </cell>
          <cell r="H2419" t="str">
            <v>USD</v>
          </cell>
        </row>
        <row r="2420">
          <cell r="B2420">
            <v>40612</v>
          </cell>
          <cell r="C2420">
            <v>40612</v>
          </cell>
          <cell r="E2420">
            <v>0.69000000000000006</v>
          </cell>
          <cell r="F2420" t="str">
            <v>GEL</v>
          </cell>
          <cell r="G2420">
            <v>0.4</v>
          </cell>
          <cell r="H2420" t="str">
            <v>USD</v>
          </cell>
        </row>
        <row r="2421">
          <cell r="B2421">
            <v>40612</v>
          </cell>
          <cell r="C2421">
            <v>40612</v>
          </cell>
          <cell r="E2421">
            <v>13.68</v>
          </cell>
          <cell r="F2421" t="str">
            <v>GEL</v>
          </cell>
          <cell r="G2421">
            <v>8</v>
          </cell>
          <cell r="H2421" t="str">
            <v>USD</v>
          </cell>
        </row>
        <row r="2422">
          <cell r="B2422">
            <v>40612</v>
          </cell>
          <cell r="C2422">
            <v>40612</v>
          </cell>
          <cell r="E2422">
            <v>3.35</v>
          </cell>
          <cell r="F2422" t="str">
            <v>GEL</v>
          </cell>
          <cell r="G2422">
            <v>1.96</v>
          </cell>
          <cell r="H2422" t="str">
            <v>USD</v>
          </cell>
        </row>
        <row r="2423">
          <cell r="B2423">
            <v>40612</v>
          </cell>
          <cell r="C2423">
            <v>40612</v>
          </cell>
          <cell r="E2423">
            <v>1.98</v>
          </cell>
          <cell r="F2423" t="str">
            <v>GEL</v>
          </cell>
          <cell r="G2423">
            <v>1.1599999999999999</v>
          </cell>
          <cell r="H2423" t="str">
            <v>USD</v>
          </cell>
        </row>
        <row r="2424">
          <cell r="B2424">
            <v>40612</v>
          </cell>
          <cell r="C2424">
            <v>40612</v>
          </cell>
          <cell r="E2424">
            <v>3.0500000000000003</v>
          </cell>
          <cell r="F2424" t="str">
            <v>GEL</v>
          </cell>
          <cell r="G2424">
            <v>1.78</v>
          </cell>
          <cell r="H2424" t="str">
            <v>USD</v>
          </cell>
        </row>
        <row r="2425">
          <cell r="B2425">
            <v>40612</v>
          </cell>
          <cell r="C2425">
            <v>40612</v>
          </cell>
          <cell r="E2425">
            <v>0.99</v>
          </cell>
          <cell r="F2425" t="str">
            <v>GEL</v>
          </cell>
          <cell r="G2425">
            <v>0.57999999999999996</v>
          </cell>
          <cell r="H2425" t="str">
            <v>USD</v>
          </cell>
        </row>
        <row r="2426">
          <cell r="B2426">
            <v>40612</v>
          </cell>
          <cell r="C2426">
            <v>40612</v>
          </cell>
          <cell r="E2426">
            <v>3.0500000000000003</v>
          </cell>
          <cell r="F2426" t="str">
            <v>GEL</v>
          </cell>
          <cell r="G2426">
            <v>1.78</v>
          </cell>
          <cell r="H2426" t="str">
            <v>USD</v>
          </cell>
        </row>
        <row r="2427">
          <cell r="B2427">
            <v>40612</v>
          </cell>
          <cell r="C2427">
            <v>40612</v>
          </cell>
          <cell r="E2427">
            <v>2.37</v>
          </cell>
          <cell r="F2427" t="str">
            <v>GEL</v>
          </cell>
          <cell r="G2427">
            <v>1.3800000000000001</v>
          </cell>
          <cell r="H2427" t="str">
            <v>USD</v>
          </cell>
        </row>
        <row r="2428">
          <cell r="B2428">
            <v>40612</v>
          </cell>
          <cell r="C2428">
            <v>40612</v>
          </cell>
          <cell r="E2428">
            <v>1.71</v>
          </cell>
          <cell r="F2428" t="str">
            <v>GEL</v>
          </cell>
          <cell r="G2428">
            <v>1</v>
          </cell>
          <cell r="H2428" t="str">
            <v>USD</v>
          </cell>
        </row>
        <row r="2429">
          <cell r="B2429">
            <v>40612</v>
          </cell>
          <cell r="C2429">
            <v>40612</v>
          </cell>
          <cell r="E2429">
            <v>3.0500000000000003</v>
          </cell>
          <cell r="F2429" t="str">
            <v>GEL</v>
          </cell>
          <cell r="G2429">
            <v>1.78</v>
          </cell>
          <cell r="H2429" t="str">
            <v>USD</v>
          </cell>
        </row>
        <row r="2430">
          <cell r="B2430">
            <v>40612</v>
          </cell>
          <cell r="C2430">
            <v>40612</v>
          </cell>
          <cell r="E2430">
            <v>0.34</v>
          </cell>
          <cell r="F2430" t="str">
            <v>GEL</v>
          </cell>
          <cell r="G2430">
            <v>0.2</v>
          </cell>
          <cell r="H2430" t="str">
            <v>USD</v>
          </cell>
        </row>
        <row r="2431">
          <cell r="B2431">
            <v>40612</v>
          </cell>
          <cell r="C2431">
            <v>40612</v>
          </cell>
          <cell r="E2431">
            <v>7.2</v>
          </cell>
          <cell r="F2431" t="str">
            <v>GEL</v>
          </cell>
          <cell r="G2431">
            <v>4.2</v>
          </cell>
          <cell r="H2431" t="str">
            <v>USD</v>
          </cell>
        </row>
        <row r="2432">
          <cell r="B2432">
            <v>40612</v>
          </cell>
          <cell r="C2432">
            <v>40612</v>
          </cell>
          <cell r="E2432">
            <v>7.84</v>
          </cell>
          <cell r="F2432" t="str">
            <v>GEL</v>
          </cell>
          <cell r="G2432">
            <v>4.58</v>
          </cell>
          <cell r="H2432" t="str">
            <v>USD</v>
          </cell>
        </row>
        <row r="2433">
          <cell r="B2433">
            <v>40612</v>
          </cell>
          <cell r="C2433">
            <v>40612</v>
          </cell>
          <cell r="E2433">
            <v>4.42</v>
          </cell>
          <cell r="F2433" t="str">
            <v>GEL</v>
          </cell>
          <cell r="G2433">
            <v>2.58</v>
          </cell>
          <cell r="H2433" t="str">
            <v>USD</v>
          </cell>
        </row>
        <row r="2434">
          <cell r="B2434">
            <v>40612</v>
          </cell>
          <cell r="C2434">
            <v>40612</v>
          </cell>
          <cell r="E2434">
            <v>14.39</v>
          </cell>
          <cell r="F2434" t="str">
            <v>GEL</v>
          </cell>
          <cell r="G2434">
            <v>8.4</v>
          </cell>
          <cell r="H2434" t="str">
            <v>USD</v>
          </cell>
        </row>
        <row r="2435">
          <cell r="B2435">
            <v>40612</v>
          </cell>
          <cell r="C2435">
            <v>40612</v>
          </cell>
          <cell r="E2435">
            <v>1.71</v>
          </cell>
          <cell r="F2435" t="str">
            <v>GEL</v>
          </cell>
          <cell r="G2435">
            <v>1</v>
          </cell>
          <cell r="H2435" t="str">
            <v>USD</v>
          </cell>
        </row>
        <row r="2436">
          <cell r="B2436">
            <v>40612</v>
          </cell>
          <cell r="C2436">
            <v>40612</v>
          </cell>
          <cell r="E2436">
            <v>1.54</v>
          </cell>
          <cell r="F2436" t="str">
            <v>GEL</v>
          </cell>
          <cell r="G2436">
            <v>0.9</v>
          </cell>
          <cell r="H2436" t="str">
            <v>USD</v>
          </cell>
        </row>
        <row r="2437">
          <cell r="B2437">
            <v>40612</v>
          </cell>
          <cell r="C2437">
            <v>40612</v>
          </cell>
          <cell r="E2437">
            <v>0.99</v>
          </cell>
          <cell r="F2437" t="str">
            <v>GEL</v>
          </cell>
          <cell r="G2437">
            <v>0.57999999999999996</v>
          </cell>
          <cell r="H2437" t="str">
            <v>USD</v>
          </cell>
        </row>
        <row r="2438">
          <cell r="B2438">
            <v>40612</v>
          </cell>
          <cell r="C2438">
            <v>40612</v>
          </cell>
          <cell r="E2438">
            <v>1.71</v>
          </cell>
          <cell r="F2438" t="str">
            <v>GEL</v>
          </cell>
          <cell r="G2438">
            <v>1</v>
          </cell>
          <cell r="H2438" t="str">
            <v>USD</v>
          </cell>
        </row>
        <row r="2439">
          <cell r="B2439">
            <v>40612</v>
          </cell>
          <cell r="C2439">
            <v>40612</v>
          </cell>
          <cell r="E2439">
            <v>1.71</v>
          </cell>
          <cell r="F2439" t="str">
            <v>GEL</v>
          </cell>
          <cell r="G2439">
            <v>1</v>
          </cell>
          <cell r="H2439" t="str">
            <v>USD</v>
          </cell>
        </row>
        <row r="2440">
          <cell r="B2440">
            <v>40612</v>
          </cell>
          <cell r="C2440">
            <v>40612</v>
          </cell>
          <cell r="E2440">
            <v>1.37</v>
          </cell>
          <cell r="F2440" t="str">
            <v>GEL</v>
          </cell>
          <cell r="G2440">
            <v>0.8</v>
          </cell>
          <cell r="H2440" t="str">
            <v>USD</v>
          </cell>
        </row>
        <row r="2441">
          <cell r="B2441">
            <v>40612</v>
          </cell>
          <cell r="C2441">
            <v>40612</v>
          </cell>
          <cell r="E2441">
            <v>0.34</v>
          </cell>
          <cell r="F2441" t="str">
            <v>GEL</v>
          </cell>
          <cell r="G2441">
            <v>0.2</v>
          </cell>
          <cell r="H2441" t="str">
            <v>USD</v>
          </cell>
        </row>
        <row r="2442">
          <cell r="B2442">
            <v>40612</v>
          </cell>
          <cell r="C2442">
            <v>40612</v>
          </cell>
          <cell r="E2442">
            <v>0.69000000000000006</v>
          </cell>
          <cell r="F2442" t="str">
            <v>GEL</v>
          </cell>
          <cell r="G2442">
            <v>0.4</v>
          </cell>
          <cell r="H2442" t="str">
            <v>USD</v>
          </cell>
        </row>
        <row r="2443">
          <cell r="B2443">
            <v>40612</v>
          </cell>
          <cell r="C2443">
            <v>40612</v>
          </cell>
          <cell r="E2443">
            <v>1.37</v>
          </cell>
          <cell r="F2443" t="str">
            <v>GEL</v>
          </cell>
          <cell r="G2443">
            <v>0.8</v>
          </cell>
          <cell r="H2443" t="str">
            <v>USD</v>
          </cell>
        </row>
        <row r="2444">
          <cell r="B2444">
            <v>40612</v>
          </cell>
          <cell r="C2444">
            <v>40612</v>
          </cell>
          <cell r="E2444">
            <v>12.33</v>
          </cell>
          <cell r="F2444" t="str">
            <v>GEL</v>
          </cell>
          <cell r="G2444">
            <v>7.2</v>
          </cell>
          <cell r="H2444" t="str">
            <v>USD</v>
          </cell>
        </row>
        <row r="2445">
          <cell r="B2445">
            <v>40612</v>
          </cell>
          <cell r="C2445">
            <v>40612</v>
          </cell>
          <cell r="E2445">
            <v>2.74</v>
          </cell>
          <cell r="F2445" t="str">
            <v>GEL</v>
          </cell>
          <cell r="G2445">
            <v>1.6</v>
          </cell>
          <cell r="H2445" t="str">
            <v>USD</v>
          </cell>
        </row>
        <row r="2446">
          <cell r="B2446">
            <v>40612</v>
          </cell>
          <cell r="C2446">
            <v>40612</v>
          </cell>
          <cell r="E2446">
            <v>2.74</v>
          </cell>
          <cell r="F2446" t="str">
            <v>GEL</v>
          </cell>
          <cell r="G2446">
            <v>1.6</v>
          </cell>
          <cell r="H2446" t="str">
            <v>USD</v>
          </cell>
        </row>
        <row r="2447">
          <cell r="B2447">
            <v>40612</v>
          </cell>
          <cell r="C2447">
            <v>40612</v>
          </cell>
          <cell r="E2447">
            <v>1.03</v>
          </cell>
          <cell r="F2447" t="str">
            <v>GEL</v>
          </cell>
          <cell r="G2447">
            <v>0.6</v>
          </cell>
          <cell r="H2447" t="str">
            <v>USD</v>
          </cell>
        </row>
        <row r="2448">
          <cell r="B2448">
            <v>40612</v>
          </cell>
          <cell r="C2448">
            <v>40612</v>
          </cell>
          <cell r="E2448">
            <v>2.74</v>
          </cell>
          <cell r="F2448" t="str">
            <v>GEL</v>
          </cell>
          <cell r="G2448">
            <v>1.6</v>
          </cell>
          <cell r="H2448" t="str">
            <v>USD</v>
          </cell>
        </row>
        <row r="2449">
          <cell r="B2449">
            <v>40612</v>
          </cell>
          <cell r="C2449">
            <v>40612</v>
          </cell>
          <cell r="E2449">
            <v>2.74</v>
          </cell>
          <cell r="F2449" t="str">
            <v>GEL</v>
          </cell>
          <cell r="G2449">
            <v>1.6</v>
          </cell>
          <cell r="H2449" t="str">
            <v>USD</v>
          </cell>
        </row>
        <row r="2450">
          <cell r="B2450">
            <v>40612</v>
          </cell>
          <cell r="C2450">
            <v>40612</v>
          </cell>
          <cell r="E2450">
            <v>0.69000000000000006</v>
          </cell>
          <cell r="F2450" t="str">
            <v>GEL</v>
          </cell>
          <cell r="G2450">
            <v>0.4</v>
          </cell>
          <cell r="H2450" t="str">
            <v>USD</v>
          </cell>
        </row>
        <row r="2451">
          <cell r="B2451">
            <v>40612</v>
          </cell>
          <cell r="C2451">
            <v>40612</v>
          </cell>
          <cell r="E2451">
            <v>2.74</v>
          </cell>
          <cell r="F2451" t="str">
            <v>GEL</v>
          </cell>
          <cell r="G2451">
            <v>1.6</v>
          </cell>
          <cell r="H2451" t="str">
            <v>USD</v>
          </cell>
        </row>
        <row r="2452">
          <cell r="B2452">
            <v>40612</v>
          </cell>
          <cell r="C2452">
            <v>40612</v>
          </cell>
          <cell r="E2452">
            <v>0.34</v>
          </cell>
          <cell r="F2452" t="str">
            <v>GEL</v>
          </cell>
          <cell r="G2452">
            <v>0.2</v>
          </cell>
          <cell r="H2452" t="str">
            <v>USD</v>
          </cell>
        </row>
        <row r="2453">
          <cell r="B2453">
            <v>40612</v>
          </cell>
          <cell r="C2453">
            <v>40612</v>
          </cell>
          <cell r="E2453">
            <v>2.74</v>
          </cell>
          <cell r="F2453" t="str">
            <v>GEL</v>
          </cell>
          <cell r="G2453">
            <v>1.6</v>
          </cell>
          <cell r="H2453" t="str">
            <v>USD</v>
          </cell>
        </row>
        <row r="2454">
          <cell r="B2454">
            <v>40612</v>
          </cell>
          <cell r="C2454">
            <v>40612</v>
          </cell>
          <cell r="E2454">
            <v>0.34</v>
          </cell>
          <cell r="F2454" t="str">
            <v>GEL</v>
          </cell>
          <cell r="G2454">
            <v>0.2</v>
          </cell>
          <cell r="H2454" t="str">
            <v>USD</v>
          </cell>
        </row>
        <row r="2455">
          <cell r="B2455">
            <v>40612</v>
          </cell>
          <cell r="C2455">
            <v>40612</v>
          </cell>
          <cell r="E2455">
            <v>2.74</v>
          </cell>
          <cell r="F2455" t="str">
            <v>GEL</v>
          </cell>
          <cell r="G2455">
            <v>1.6</v>
          </cell>
          <cell r="H2455" t="str">
            <v>USD</v>
          </cell>
        </row>
        <row r="2456">
          <cell r="B2456">
            <v>40612</v>
          </cell>
          <cell r="C2456">
            <v>40612</v>
          </cell>
          <cell r="E2456">
            <v>1.71</v>
          </cell>
          <cell r="F2456" t="str">
            <v>GEL</v>
          </cell>
          <cell r="G2456">
            <v>1</v>
          </cell>
          <cell r="H2456" t="str">
            <v>USD</v>
          </cell>
        </row>
        <row r="2457">
          <cell r="B2457">
            <v>40612</v>
          </cell>
          <cell r="C2457">
            <v>40612</v>
          </cell>
          <cell r="E2457">
            <v>0.69000000000000006</v>
          </cell>
          <cell r="F2457" t="str">
            <v>GEL</v>
          </cell>
          <cell r="G2457">
            <v>0.4</v>
          </cell>
          <cell r="H2457" t="str">
            <v>USD</v>
          </cell>
        </row>
        <row r="2458">
          <cell r="B2458">
            <v>40612</v>
          </cell>
          <cell r="C2458">
            <v>40612</v>
          </cell>
          <cell r="E2458">
            <v>0.69000000000000006</v>
          </cell>
          <cell r="F2458" t="str">
            <v>GEL</v>
          </cell>
          <cell r="G2458">
            <v>0.4</v>
          </cell>
          <cell r="H2458" t="str">
            <v>USD</v>
          </cell>
        </row>
        <row r="2459">
          <cell r="B2459">
            <v>40612</v>
          </cell>
          <cell r="C2459">
            <v>40612</v>
          </cell>
          <cell r="E2459">
            <v>1.37</v>
          </cell>
          <cell r="F2459" t="str">
            <v>GEL</v>
          </cell>
          <cell r="G2459">
            <v>0.8</v>
          </cell>
          <cell r="H2459" t="str">
            <v>USD</v>
          </cell>
        </row>
        <row r="2460">
          <cell r="B2460">
            <v>40612</v>
          </cell>
          <cell r="C2460">
            <v>40612</v>
          </cell>
          <cell r="E2460">
            <v>0.69000000000000006</v>
          </cell>
          <cell r="F2460" t="str">
            <v>GEL</v>
          </cell>
          <cell r="G2460">
            <v>0.4</v>
          </cell>
          <cell r="H2460" t="str">
            <v>USD</v>
          </cell>
        </row>
        <row r="2461">
          <cell r="B2461">
            <v>40612</v>
          </cell>
          <cell r="C2461">
            <v>40612</v>
          </cell>
          <cell r="E2461">
            <v>0.51</v>
          </cell>
          <cell r="F2461" t="str">
            <v>GEL</v>
          </cell>
          <cell r="G2461">
            <v>0.3</v>
          </cell>
          <cell r="H2461" t="str">
            <v>USD</v>
          </cell>
        </row>
        <row r="2462">
          <cell r="B2462">
            <v>40612</v>
          </cell>
          <cell r="C2462">
            <v>40612</v>
          </cell>
          <cell r="E2462">
            <v>1.71</v>
          </cell>
          <cell r="F2462" t="str">
            <v>GEL</v>
          </cell>
          <cell r="G2462">
            <v>1</v>
          </cell>
          <cell r="H2462" t="str">
            <v>USD</v>
          </cell>
        </row>
        <row r="2463">
          <cell r="B2463">
            <v>40612</v>
          </cell>
          <cell r="C2463">
            <v>40612</v>
          </cell>
          <cell r="E2463">
            <v>0.34</v>
          </cell>
          <cell r="F2463" t="str">
            <v>GEL</v>
          </cell>
          <cell r="G2463">
            <v>0.2</v>
          </cell>
          <cell r="H2463" t="str">
            <v>USD</v>
          </cell>
        </row>
        <row r="2464">
          <cell r="B2464">
            <v>40612</v>
          </cell>
          <cell r="C2464">
            <v>40612</v>
          </cell>
          <cell r="E2464">
            <v>0.69000000000000006</v>
          </cell>
          <cell r="F2464" t="str">
            <v>GEL</v>
          </cell>
          <cell r="G2464">
            <v>0.4</v>
          </cell>
          <cell r="H2464" t="str">
            <v>USD</v>
          </cell>
        </row>
        <row r="2465">
          <cell r="B2465">
            <v>40612</v>
          </cell>
          <cell r="C2465">
            <v>40612</v>
          </cell>
          <cell r="E2465">
            <v>2.74</v>
          </cell>
          <cell r="F2465" t="str">
            <v>GEL</v>
          </cell>
          <cell r="G2465">
            <v>1.6</v>
          </cell>
          <cell r="H2465" t="str">
            <v>USD</v>
          </cell>
        </row>
        <row r="2466">
          <cell r="B2466">
            <v>40612</v>
          </cell>
          <cell r="C2466">
            <v>40612</v>
          </cell>
          <cell r="E2466">
            <v>2.06</v>
          </cell>
          <cell r="F2466" t="str">
            <v>GEL</v>
          </cell>
          <cell r="G2466">
            <v>1.2</v>
          </cell>
          <cell r="H2466" t="str">
            <v>USD</v>
          </cell>
        </row>
        <row r="2467">
          <cell r="B2467">
            <v>40612</v>
          </cell>
          <cell r="C2467">
            <v>40612</v>
          </cell>
          <cell r="E2467">
            <v>0.42</v>
          </cell>
          <cell r="F2467" t="str">
            <v>GEL</v>
          </cell>
          <cell r="G2467">
            <v>0.24</v>
          </cell>
          <cell r="H2467" t="str">
            <v>USD</v>
          </cell>
        </row>
        <row r="2468">
          <cell r="B2468">
            <v>40612</v>
          </cell>
          <cell r="C2468">
            <v>40612</v>
          </cell>
          <cell r="E2468">
            <v>0.69000000000000006</v>
          </cell>
          <cell r="F2468" t="str">
            <v>GEL</v>
          </cell>
          <cell r="G2468">
            <v>0.4</v>
          </cell>
          <cell r="H2468" t="str">
            <v>USD</v>
          </cell>
        </row>
        <row r="2469">
          <cell r="B2469">
            <v>40612</v>
          </cell>
          <cell r="C2469">
            <v>40612</v>
          </cell>
          <cell r="E2469">
            <v>2.4</v>
          </cell>
          <cell r="F2469" t="str">
            <v>GEL</v>
          </cell>
          <cell r="G2469">
            <v>1.4000000000000001</v>
          </cell>
          <cell r="H2469" t="str">
            <v>USD</v>
          </cell>
        </row>
        <row r="2470">
          <cell r="B2470">
            <v>40612</v>
          </cell>
          <cell r="C2470">
            <v>40612</v>
          </cell>
          <cell r="E2470">
            <v>2.74</v>
          </cell>
          <cell r="F2470" t="str">
            <v>GEL</v>
          </cell>
          <cell r="G2470">
            <v>1.6</v>
          </cell>
          <cell r="H2470" t="str">
            <v>USD</v>
          </cell>
        </row>
        <row r="2471">
          <cell r="B2471">
            <v>40612</v>
          </cell>
          <cell r="C2471">
            <v>40612</v>
          </cell>
          <cell r="E2471">
            <v>1.71</v>
          </cell>
          <cell r="F2471" t="str">
            <v>GEL</v>
          </cell>
          <cell r="G2471">
            <v>1</v>
          </cell>
          <cell r="H2471" t="str">
            <v>USD</v>
          </cell>
        </row>
        <row r="2472">
          <cell r="B2472">
            <v>40612</v>
          </cell>
          <cell r="C2472">
            <v>40612</v>
          </cell>
          <cell r="E2472">
            <v>13.36</v>
          </cell>
          <cell r="F2472" t="str">
            <v>GEL</v>
          </cell>
          <cell r="G2472">
            <v>7.8</v>
          </cell>
          <cell r="H2472" t="str">
            <v>USD</v>
          </cell>
        </row>
        <row r="2473">
          <cell r="B2473">
            <v>40612</v>
          </cell>
          <cell r="C2473">
            <v>40612</v>
          </cell>
          <cell r="E2473">
            <v>1.71</v>
          </cell>
          <cell r="F2473" t="str">
            <v>GEL</v>
          </cell>
          <cell r="G2473">
            <v>1</v>
          </cell>
          <cell r="H2473" t="str">
            <v>USD</v>
          </cell>
        </row>
        <row r="2474">
          <cell r="B2474">
            <v>40612</v>
          </cell>
          <cell r="C2474">
            <v>40612</v>
          </cell>
          <cell r="E2474">
            <v>6.68</v>
          </cell>
          <cell r="F2474" t="str">
            <v>GEL</v>
          </cell>
          <cell r="G2474">
            <v>3.9</v>
          </cell>
          <cell r="H2474" t="str">
            <v>USD</v>
          </cell>
        </row>
        <row r="2475">
          <cell r="B2475">
            <v>40612</v>
          </cell>
          <cell r="C2475">
            <v>40612</v>
          </cell>
          <cell r="E2475">
            <v>6.68</v>
          </cell>
          <cell r="F2475" t="str">
            <v>GEL</v>
          </cell>
          <cell r="G2475">
            <v>3.9</v>
          </cell>
          <cell r="H2475" t="str">
            <v>USD</v>
          </cell>
        </row>
        <row r="2476">
          <cell r="B2476">
            <v>40612</v>
          </cell>
          <cell r="C2476">
            <v>40612</v>
          </cell>
          <cell r="E2476">
            <v>20.04</v>
          </cell>
          <cell r="F2476" t="str">
            <v>GEL</v>
          </cell>
          <cell r="G2476">
            <v>11.700000000000001</v>
          </cell>
          <cell r="H2476" t="str">
            <v>USD</v>
          </cell>
        </row>
        <row r="2477">
          <cell r="B2477">
            <v>40612</v>
          </cell>
          <cell r="C2477">
            <v>40612</v>
          </cell>
          <cell r="E2477">
            <v>3.34</v>
          </cell>
          <cell r="F2477" t="str">
            <v>GEL</v>
          </cell>
          <cell r="G2477">
            <v>1.95</v>
          </cell>
          <cell r="H2477" t="str">
            <v>USD</v>
          </cell>
        </row>
        <row r="2478">
          <cell r="B2478">
            <v>40612</v>
          </cell>
          <cell r="C2478">
            <v>40612</v>
          </cell>
          <cell r="E2478">
            <v>46.76</v>
          </cell>
          <cell r="F2478" t="str">
            <v>GEL</v>
          </cell>
          <cell r="G2478">
            <v>27.3</v>
          </cell>
          <cell r="H2478" t="str">
            <v>USD</v>
          </cell>
        </row>
        <row r="2479">
          <cell r="B2479">
            <v>40612</v>
          </cell>
          <cell r="C2479">
            <v>40612</v>
          </cell>
          <cell r="E2479">
            <v>53.44</v>
          </cell>
          <cell r="F2479" t="str">
            <v>GEL</v>
          </cell>
          <cell r="G2479">
            <v>31.2</v>
          </cell>
          <cell r="H2479" t="str">
            <v>USD</v>
          </cell>
        </row>
        <row r="2480">
          <cell r="B2480">
            <v>40612</v>
          </cell>
          <cell r="C2480">
            <v>40612</v>
          </cell>
          <cell r="E2480">
            <v>6.68</v>
          </cell>
          <cell r="F2480" t="str">
            <v>GEL</v>
          </cell>
          <cell r="G2480">
            <v>3.9</v>
          </cell>
          <cell r="H2480" t="str">
            <v>USD</v>
          </cell>
        </row>
        <row r="2481">
          <cell r="B2481">
            <v>40612</v>
          </cell>
          <cell r="C2481">
            <v>40612</v>
          </cell>
          <cell r="E2481">
            <v>13.36</v>
          </cell>
          <cell r="F2481" t="str">
            <v>GEL</v>
          </cell>
          <cell r="G2481">
            <v>7.8</v>
          </cell>
          <cell r="H2481" t="str">
            <v>USD</v>
          </cell>
        </row>
        <row r="2482">
          <cell r="B2482">
            <v>40612</v>
          </cell>
          <cell r="C2482">
            <v>40612</v>
          </cell>
          <cell r="E2482">
            <v>6.68</v>
          </cell>
          <cell r="F2482" t="str">
            <v>GEL</v>
          </cell>
          <cell r="G2482">
            <v>3.9</v>
          </cell>
          <cell r="H2482" t="str">
            <v>USD</v>
          </cell>
        </row>
        <row r="2483">
          <cell r="B2483">
            <v>40612</v>
          </cell>
          <cell r="C2483">
            <v>40612</v>
          </cell>
          <cell r="E2483">
            <v>100.2</v>
          </cell>
          <cell r="F2483" t="str">
            <v>GEL</v>
          </cell>
          <cell r="G2483">
            <v>58.5</v>
          </cell>
          <cell r="H2483" t="str">
            <v>USD</v>
          </cell>
        </row>
        <row r="2484">
          <cell r="B2484">
            <v>40612</v>
          </cell>
          <cell r="C2484">
            <v>40612</v>
          </cell>
          <cell r="E2484">
            <v>6.68</v>
          </cell>
          <cell r="F2484" t="str">
            <v>GEL</v>
          </cell>
          <cell r="G2484">
            <v>3.9</v>
          </cell>
          <cell r="H2484" t="str">
            <v>USD</v>
          </cell>
        </row>
        <row r="2485">
          <cell r="B2485">
            <v>40612</v>
          </cell>
          <cell r="C2485">
            <v>40612</v>
          </cell>
          <cell r="E2485">
            <v>13.36</v>
          </cell>
          <cell r="F2485" t="str">
            <v>GEL</v>
          </cell>
          <cell r="G2485">
            <v>7.8</v>
          </cell>
          <cell r="H2485" t="str">
            <v>USD</v>
          </cell>
        </row>
        <row r="2486">
          <cell r="B2486">
            <v>40612</v>
          </cell>
          <cell r="C2486">
            <v>40612</v>
          </cell>
          <cell r="E2486">
            <v>1.03</v>
          </cell>
          <cell r="F2486" t="str">
            <v>GEL</v>
          </cell>
          <cell r="G2486">
            <v>0.6</v>
          </cell>
          <cell r="H2486" t="str">
            <v>USD</v>
          </cell>
        </row>
        <row r="2487">
          <cell r="B2487">
            <v>40612</v>
          </cell>
          <cell r="C2487">
            <v>40612</v>
          </cell>
          <cell r="E2487">
            <v>0.34</v>
          </cell>
          <cell r="F2487" t="str">
            <v>GEL</v>
          </cell>
          <cell r="G2487">
            <v>0.2</v>
          </cell>
          <cell r="H2487" t="str">
            <v>USD</v>
          </cell>
        </row>
        <row r="2488">
          <cell r="B2488">
            <v>40612</v>
          </cell>
          <cell r="C2488">
            <v>40612</v>
          </cell>
          <cell r="E2488">
            <v>3.34</v>
          </cell>
          <cell r="F2488" t="str">
            <v>GEL</v>
          </cell>
          <cell r="G2488">
            <v>1.95</v>
          </cell>
          <cell r="H2488" t="str">
            <v>USD</v>
          </cell>
        </row>
        <row r="2489">
          <cell r="B2489">
            <v>40612</v>
          </cell>
          <cell r="C2489">
            <v>40612</v>
          </cell>
          <cell r="E2489">
            <v>4.68</v>
          </cell>
          <cell r="F2489" t="str">
            <v>GEL</v>
          </cell>
          <cell r="G2489">
            <v>2.73</v>
          </cell>
          <cell r="H2489" t="str">
            <v>USD</v>
          </cell>
        </row>
        <row r="2490">
          <cell r="B2490">
            <v>40612</v>
          </cell>
          <cell r="C2490">
            <v>40612</v>
          </cell>
          <cell r="E2490">
            <v>21.75</v>
          </cell>
          <cell r="F2490" t="str">
            <v>GEL</v>
          </cell>
          <cell r="G2490">
            <v>12.700000000000001</v>
          </cell>
          <cell r="H2490" t="str">
            <v>USD</v>
          </cell>
        </row>
        <row r="2491">
          <cell r="B2491">
            <v>40612</v>
          </cell>
          <cell r="C2491">
            <v>40612</v>
          </cell>
          <cell r="E2491">
            <v>6.68</v>
          </cell>
          <cell r="F2491" t="str">
            <v>GEL</v>
          </cell>
          <cell r="G2491">
            <v>3.9</v>
          </cell>
          <cell r="H2491" t="str">
            <v>USD</v>
          </cell>
        </row>
        <row r="2492">
          <cell r="B2492">
            <v>40612</v>
          </cell>
          <cell r="C2492">
            <v>40612</v>
          </cell>
          <cell r="E2492">
            <v>13.36</v>
          </cell>
          <cell r="F2492" t="str">
            <v>GEL</v>
          </cell>
          <cell r="G2492">
            <v>7.8</v>
          </cell>
          <cell r="H2492" t="str">
            <v>USD</v>
          </cell>
        </row>
        <row r="2493">
          <cell r="B2493">
            <v>40612</v>
          </cell>
          <cell r="C2493">
            <v>40612</v>
          </cell>
          <cell r="E2493">
            <v>36.74</v>
          </cell>
          <cell r="F2493" t="str">
            <v>GEL</v>
          </cell>
          <cell r="G2493">
            <v>21.45</v>
          </cell>
          <cell r="H2493" t="str">
            <v>USD</v>
          </cell>
        </row>
        <row r="2494">
          <cell r="B2494">
            <v>40612</v>
          </cell>
          <cell r="C2494">
            <v>40612</v>
          </cell>
          <cell r="E2494">
            <v>3.34</v>
          </cell>
          <cell r="F2494" t="str">
            <v>GEL</v>
          </cell>
          <cell r="G2494">
            <v>1.95</v>
          </cell>
          <cell r="H2494" t="str">
            <v>USD</v>
          </cell>
        </row>
        <row r="2495">
          <cell r="B2495">
            <v>40612</v>
          </cell>
          <cell r="C2495">
            <v>40612</v>
          </cell>
          <cell r="E2495">
            <v>6.68</v>
          </cell>
          <cell r="F2495" t="str">
            <v>GEL</v>
          </cell>
          <cell r="G2495">
            <v>3.9</v>
          </cell>
          <cell r="H2495" t="str">
            <v>USD</v>
          </cell>
        </row>
        <row r="2496">
          <cell r="B2496">
            <v>40612</v>
          </cell>
          <cell r="C2496">
            <v>40612</v>
          </cell>
          <cell r="E2496">
            <v>80.16</v>
          </cell>
          <cell r="F2496" t="str">
            <v>GEL</v>
          </cell>
          <cell r="G2496">
            <v>46.800000000000004</v>
          </cell>
          <cell r="H2496" t="str">
            <v>USD</v>
          </cell>
        </row>
        <row r="2497">
          <cell r="B2497">
            <v>40612</v>
          </cell>
          <cell r="C2497">
            <v>40612</v>
          </cell>
          <cell r="E2497">
            <v>6.68</v>
          </cell>
          <cell r="F2497" t="str">
            <v>GEL</v>
          </cell>
          <cell r="G2497">
            <v>3.9</v>
          </cell>
          <cell r="H2497" t="str">
            <v>USD</v>
          </cell>
        </row>
        <row r="2498">
          <cell r="B2498">
            <v>40612</v>
          </cell>
          <cell r="C2498">
            <v>40612</v>
          </cell>
          <cell r="E2498">
            <v>10.02</v>
          </cell>
          <cell r="F2498" t="str">
            <v>GEL</v>
          </cell>
          <cell r="G2498">
            <v>5.8500000000000005</v>
          </cell>
          <cell r="H2498" t="str">
            <v>USD</v>
          </cell>
        </row>
        <row r="2499">
          <cell r="B2499">
            <v>40612</v>
          </cell>
          <cell r="C2499">
            <v>40612</v>
          </cell>
          <cell r="E2499">
            <v>80.16</v>
          </cell>
          <cell r="F2499" t="str">
            <v>GEL</v>
          </cell>
          <cell r="G2499">
            <v>46.800000000000004</v>
          </cell>
          <cell r="H2499" t="str">
            <v>USD</v>
          </cell>
        </row>
        <row r="2500">
          <cell r="B2500">
            <v>40612</v>
          </cell>
          <cell r="C2500">
            <v>40612</v>
          </cell>
          <cell r="E2500">
            <v>6.68</v>
          </cell>
          <cell r="F2500" t="str">
            <v>GEL</v>
          </cell>
          <cell r="G2500">
            <v>3.9</v>
          </cell>
          <cell r="H2500" t="str">
            <v>USD</v>
          </cell>
        </row>
        <row r="2501">
          <cell r="B2501">
            <v>40612</v>
          </cell>
          <cell r="C2501">
            <v>40612</v>
          </cell>
          <cell r="E2501">
            <v>6.68</v>
          </cell>
          <cell r="F2501" t="str">
            <v>GEL</v>
          </cell>
          <cell r="G2501">
            <v>3.9</v>
          </cell>
          <cell r="H2501" t="str">
            <v>USD</v>
          </cell>
        </row>
        <row r="2502">
          <cell r="B2502">
            <v>40612</v>
          </cell>
          <cell r="C2502">
            <v>40612</v>
          </cell>
          <cell r="E2502">
            <v>60.120000000000005</v>
          </cell>
          <cell r="F2502" t="str">
            <v>GEL</v>
          </cell>
          <cell r="G2502">
            <v>35.1</v>
          </cell>
          <cell r="H2502" t="str">
            <v>USD</v>
          </cell>
        </row>
        <row r="2503">
          <cell r="B2503">
            <v>40612</v>
          </cell>
          <cell r="C2503">
            <v>40612</v>
          </cell>
          <cell r="E2503">
            <v>10.02</v>
          </cell>
          <cell r="F2503" t="str">
            <v>GEL</v>
          </cell>
          <cell r="G2503">
            <v>5.8500000000000005</v>
          </cell>
          <cell r="H2503" t="str">
            <v>USD</v>
          </cell>
        </row>
        <row r="2504">
          <cell r="B2504">
            <v>40612</v>
          </cell>
          <cell r="C2504">
            <v>40612</v>
          </cell>
          <cell r="E2504">
            <v>43.42</v>
          </cell>
          <cell r="F2504" t="str">
            <v>GEL</v>
          </cell>
          <cell r="G2504">
            <v>25.35</v>
          </cell>
          <cell r="H2504" t="str">
            <v>USD</v>
          </cell>
        </row>
        <row r="2505">
          <cell r="B2505">
            <v>40612</v>
          </cell>
          <cell r="C2505">
            <v>40612</v>
          </cell>
          <cell r="E2505">
            <v>6.68</v>
          </cell>
          <cell r="F2505" t="str">
            <v>GEL</v>
          </cell>
          <cell r="G2505">
            <v>3.9</v>
          </cell>
          <cell r="H2505" t="str">
            <v>USD</v>
          </cell>
        </row>
        <row r="2506">
          <cell r="B2506">
            <v>40612</v>
          </cell>
          <cell r="C2506">
            <v>40612</v>
          </cell>
          <cell r="E2506">
            <v>13.36</v>
          </cell>
          <cell r="F2506" t="str">
            <v>GEL</v>
          </cell>
          <cell r="G2506">
            <v>7.8</v>
          </cell>
          <cell r="H2506" t="str">
            <v>USD</v>
          </cell>
        </row>
        <row r="2507">
          <cell r="B2507">
            <v>40612</v>
          </cell>
          <cell r="C2507">
            <v>40612</v>
          </cell>
          <cell r="E2507">
            <v>76.83</v>
          </cell>
          <cell r="F2507" t="str">
            <v>GEL</v>
          </cell>
          <cell r="G2507">
            <v>44.85</v>
          </cell>
          <cell r="H2507" t="str">
            <v>USD</v>
          </cell>
        </row>
        <row r="2508">
          <cell r="B2508">
            <v>40612</v>
          </cell>
          <cell r="C2508">
            <v>40612</v>
          </cell>
          <cell r="E2508">
            <v>33.4</v>
          </cell>
          <cell r="F2508" t="str">
            <v>GEL</v>
          </cell>
          <cell r="G2508">
            <v>19.5</v>
          </cell>
          <cell r="H2508" t="str">
            <v>USD</v>
          </cell>
        </row>
        <row r="2509">
          <cell r="B2509">
            <v>40612</v>
          </cell>
          <cell r="C2509">
            <v>40612</v>
          </cell>
          <cell r="E2509">
            <v>6.68</v>
          </cell>
          <cell r="F2509" t="str">
            <v>GEL</v>
          </cell>
          <cell r="G2509">
            <v>3.9</v>
          </cell>
          <cell r="H2509" t="str">
            <v>USD</v>
          </cell>
        </row>
        <row r="2510">
          <cell r="B2510">
            <v>40612</v>
          </cell>
          <cell r="C2510">
            <v>40612</v>
          </cell>
          <cell r="E2510">
            <v>3.34</v>
          </cell>
          <cell r="F2510" t="str">
            <v>GEL</v>
          </cell>
          <cell r="G2510">
            <v>1.95</v>
          </cell>
          <cell r="H2510" t="str">
            <v>USD</v>
          </cell>
        </row>
        <row r="2511">
          <cell r="B2511">
            <v>40612</v>
          </cell>
          <cell r="C2511">
            <v>40612</v>
          </cell>
          <cell r="E2511">
            <v>10.02</v>
          </cell>
          <cell r="F2511" t="str">
            <v>GEL</v>
          </cell>
          <cell r="G2511">
            <v>5.8500000000000005</v>
          </cell>
          <cell r="H2511" t="str">
            <v>USD</v>
          </cell>
        </row>
        <row r="2512">
          <cell r="B2512">
            <v>40612</v>
          </cell>
          <cell r="C2512">
            <v>40612</v>
          </cell>
          <cell r="E2512">
            <v>16.7</v>
          </cell>
          <cell r="F2512" t="str">
            <v>GEL</v>
          </cell>
          <cell r="G2512">
            <v>9.75</v>
          </cell>
          <cell r="H2512" t="str">
            <v>USD</v>
          </cell>
        </row>
        <row r="2513">
          <cell r="B2513">
            <v>40612</v>
          </cell>
          <cell r="C2513">
            <v>40612</v>
          </cell>
          <cell r="E2513">
            <v>20.04</v>
          </cell>
          <cell r="F2513" t="str">
            <v>GEL</v>
          </cell>
          <cell r="G2513">
            <v>11.700000000000001</v>
          </cell>
          <cell r="H2513" t="str">
            <v>USD</v>
          </cell>
        </row>
        <row r="2514">
          <cell r="B2514">
            <v>40612</v>
          </cell>
          <cell r="C2514">
            <v>40612</v>
          </cell>
          <cell r="E2514">
            <v>26.72</v>
          </cell>
          <cell r="F2514" t="str">
            <v>GEL</v>
          </cell>
          <cell r="G2514">
            <v>15.6</v>
          </cell>
          <cell r="H2514" t="str">
            <v>USD</v>
          </cell>
        </row>
        <row r="2515">
          <cell r="B2515">
            <v>40612</v>
          </cell>
          <cell r="C2515">
            <v>40612</v>
          </cell>
          <cell r="E2515">
            <v>26.72</v>
          </cell>
          <cell r="F2515" t="str">
            <v>GEL</v>
          </cell>
          <cell r="G2515">
            <v>15.6</v>
          </cell>
          <cell r="H2515" t="str">
            <v>USD</v>
          </cell>
        </row>
        <row r="2516">
          <cell r="B2516">
            <v>40612</v>
          </cell>
          <cell r="C2516">
            <v>40612</v>
          </cell>
          <cell r="E2516">
            <v>26.72</v>
          </cell>
          <cell r="F2516" t="str">
            <v>GEL</v>
          </cell>
          <cell r="G2516">
            <v>15.6</v>
          </cell>
          <cell r="H2516" t="str">
            <v>USD</v>
          </cell>
        </row>
        <row r="2517">
          <cell r="B2517">
            <v>40612</v>
          </cell>
          <cell r="C2517">
            <v>40612</v>
          </cell>
          <cell r="E2517">
            <v>13.36</v>
          </cell>
          <cell r="F2517" t="str">
            <v>GEL</v>
          </cell>
          <cell r="G2517">
            <v>7.8</v>
          </cell>
          <cell r="H2517" t="str">
            <v>USD</v>
          </cell>
        </row>
        <row r="2518">
          <cell r="B2518">
            <v>40612</v>
          </cell>
          <cell r="C2518">
            <v>40612</v>
          </cell>
          <cell r="E2518">
            <v>10.02</v>
          </cell>
          <cell r="F2518" t="str">
            <v>GEL</v>
          </cell>
          <cell r="G2518">
            <v>5.8500000000000005</v>
          </cell>
          <cell r="H2518" t="str">
            <v>USD</v>
          </cell>
        </row>
        <row r="2519">
          <cell r="B2519">
            <v>40612</v>
          </cell>
          <cell r="C2519">
            <v>40612</v>
          </cell>
          <cell r="E2519">
            <v>13.36</v>
          </cell>
          <cell r="F2519" t="str">
            <v>GEL</v>
          </cell>
          <cell r="G2519">
            <v>7.8</v>
          </cell>
          <cell r="H2519" t="str">
            <v>USD</v>
          </cell>
        </row>
        <row r="2520">
          <cell r="B2520">
            <v>40612</v>
          </cell>
          <cell r="C2520">
            <v>40612</v>
          </cell>
          <cell r="E2520">
            <v>53.44</v>
          </cell>
          <cell r="F2520" t="str">
            <v>GEL</v>
          </cell>
          <cell r="G2520">
            <v>31.2</v>
          </cell>
          <cell r="H2520" t="str">
            <v>USD</v>
          </cell>
        </row>
        <row r="2521">
          <cell r="B2521">
            <v>40612</v>
          </cell>
          <cell r="C2521">
            <v>40612</v>
          </cell>
          <cell r="E2521">
            <v>20.04</v>
          </cell>
          <cell r="F2521" t="str">
            <v>GEL</v>
          </cell>
          <cell r="G2521">
            <v>11.700000000000001</v>
          </cell>
          <cell r="H2521" t="str">
            <v>USD</v>
          </cell>
        </row>
        <row r="2522">
          <cell r="B2522">
            <v>40612</v>
          </cell>
          <cell r="C2522">
            <v>40612</v>
          </cell>
          <cell r="E2522">
            <v>20.04</v>
          </cell>
          <cell r="F2522" t="str">
            <v>GEL</v>
          </cell>
          <cell r="G2522">
            <v>11.700000000000001</v>
          </cell>
          <cell r="H2522" t="str">
            <v>USD</v>
          </cell>
        </row>
        <row r="2523">
          <cell r="B2523">
            <v>40612</v>
          </cell>
          <cell r="C2523">
            <v>40612</v>
          </cell>
          <cell r="E2523">
            <v>13.36</v>
          </cell>
          <cell r="F2523" t="str">
            <v>GEL</v>
          </cell>
          <cell r="G2523">
            <v>7.8</v>
          </cell>
          <cell r="H2523" t="str">
            <v>USD</v>
          </cell>
        </row>
        <row r="2524">
          <cell r="B2524">
            <v>40612</v>
          </cell>
          <cell r="C2524">
            <v>40612</v>
          </cell>
          <cell r="E2524">
            <v>46.76</v>
          </cell>
          <cell r="F2524" t="str">
            <v>GEL</v>
          </cell>
          <cell r="G2524">
            <v>27.3</v>
          </cell>
          <cell r="H2524" t="str">
            <v>USD</v>
          </cell>
        </row>
        <row r="2525">
          <cell r="B2525">
            <v>40612</v>
          </cell>
          <cell r="C2525">
            <v>40612</v>
          </cell>
          <cell r="E2525">
            <v>6.68</v>
          </cell>
          <cell r="F2525" t="str">
            <v>GEL</v>
          </cell>
          <cell r="G2525">
            <v>3.9</v>
          </cell>
          <cell r="H2525" t="str">
            <v>USD</v>
          </cell>
        </row>
        <row r="2526">
          <cell r="B2526">
            <v>40612</v>
          </cell>
          <cell r="C2526">
            <v>40612</v>
          </cell>
          <cell r="E2526">
            <v>13.36</v>
          </cell>
          <cell r="F2526" t="str">
            <v>GEL</v>
          </cell>
          <cell r="G2526">
            <v>7.8</v>
          </cell>
          <cell r="H2526" t="str">
            <v>USD</v>
          </cell>
        </row>
        <row r="2527">
          <cell r="B2527">
            <v>40612</v>
          </cell>
          <cell r="C2527">
            <v>40612</v>
          </cell>
          <cell r="E2527">
            <v>20.04</v>
          </cell>
          <cell r="F2527" t="str">
            <v>GEL</v>
          </cell>
          <cell r="G2527">
            <v>11.700000000000001</v>
          </cell>
          <cell r="H2527" t="str">
            <v>USD</v>
          </cell>
        </row>
        <row r="2528">
          <cell r="B2528">
            <v>40612</v>
          </cell>
          <cell r="C2528">
            <v>40612</v>
          </cell>
          <cell r="E2528">
            <v>6.68</v>
          </cell>
          <cell r="F2528" t="str">
            <v>GEL</v>
          </cell>
          <cell r="G2528">
            <v>3.9</v>
          </cell>
          <cell r="H2528" t="str">
            <v>USD</v>
          </cell>
        </row>
        <row r="2529">
          <cell r="B2529">
            <v>40612</v>
          </cell>
          <cell r="C2529">
            <v>40612</v>
          </cell>
          <cell r="E2529">
            <v>16.7</v>
          </cell>
          <cell r="F2529" t="str">
            <v>GEL</v>
          </cell>
          <cell r="G2529">
            <v>9.75</v>
          </cell>
          <cell r="H2529" t="str">
            <v>USD</v>
          </cell>
        </row>
        <row r="2530">
          <cell r="B2530">
            <v>40612</v>
          </cell>
          <cell r="C2530">
            <v>40612</v>
          </cell>
          <cell r="E2530">
            <v>10.02</v>
          </cell>
          <cell r="F2530" t="str">
            <v>GEL</v>
          </cell>
          <cell r="G2530">
            <v>5.8500000000000005</v>
          </cell>
          <cell r="H2530" t="str">
            <v>USD</v>
          </cell>
        </row>
        <row r="2531">
          <cell r="B2531">
            <v>40612</v>
          </cell>
          <cell r="C2531">
            <v>40612</v>
          </cell>
          <cell r="E2531">
            <v>19.080000000000002</v>
          </cell>
          <cell r="F2531" t="str">
            <v>GEL</v>
          </cell>
          <cell r="G2531">
            <v>11.14</v>
          </cell>
          <cell r="H2531" t="str">
            <v>USD</v>
          </cell>
        </row>
        <row r="2532">
          <cell r="B2532">
            <v>40612</v>
          </cell>
          <cell r="C2532">
            <v>40612</v>
          </cell>
          <cell r="E2532">
            <v>26.72</v>
          </cell>
          <cell r="F2532" t="str">
            <v>GEL</v>
          </cell>
          <cell r="G2532">
            <v>15.6</v>
          </cell>
          <cell r="H2532" t="str">
            <v>USD</v>
          </cell>
        </row>
        <row r="2533">
          <cell r="B2533">
            <v>40612</v>
          </cell>
          <cell r="C2533">
            <v>40612</v>
          </cell>
          <cell r="E2533">
            <v>6.68</v>
          </cell>
          <cell r="F2533" t="str">
            <v>GEL</v>
          </cell>
          <cell r="G2533">
            <v>3.9</v>
          </cell>
          <cell r="H2533" t="str">
            <v>USD</v>
          </cell>
        </row>
        <row r="2534">
          <cell r="B2534">
            <v>40612</v>
          </cell>
          <cell r="C2534">
            <v>40612</v>
          </cell>
          <cell r="E2534">
            <v>6.68</v>
          </cell>
          <cell r="F2534" t="str">
            <v>GEL</v>
          </cell>
          <cell r="G2534">
            <v>3.9</v>
          </cell>
          <cell r="H2534" t="str">
            <v>USD</v>
          </cell>
        </row>
        <row r="2535">
          <cell r="B2535">
            <v>40612</v>
          </cell>
          <cell r="C2535">
            <v>40612</v>
          </cell>
          <cell r="E2535">
            <v>20.04</v>
          </cell>
          <cell r="F2535" t="str">
            <v>GEL</v>
          </cell>
          <cell r="G2535">
            <v>11.700000000000001</v>
          </cell>
          <cell r="H2535" t="str">
            <v>USD</v>
          </cell>
        </row>
        <row r="2536">
          <cell r="B2536">
            <v>40612</v>
          </cell>
          <cell r="C2536">
            <v>40612</v>
          </cell>
          <cell r="E2536">
            <v>36.74</v>
          </cell>
          <cell r="F2536" t="str">
            <v>GEL</v>
          </cell>
          <cell r="G2536">
            <v>21.45</v>
          </cell>
          <cell r="H2536" t="str">
            <v>USD</v>
          </cell>
        </row>
        <row r="2537">
          <cell r="B2537">
            <v>40612</v>
          </cell>
          <cell r="C2537">
            <v>40612</v>
          </cell>
          <cell r="E2537">
            <v>6.68</v>
          </cell>
          <cell r="F2537" t="str">
            <v>GEL</v>
          </cell>
          <cell r="G2537">
            <v>3.9</v>
          </cell>
          <cell r="H2537" t="str">
            <v>USD</v>
          </cell>
        </row>
        <row r="2538">
          <cell r="B2538">
            <v>40612</v>
          </cell>
          <cell r="C2538">
            <v>40612</v>
          </cell>
          <cell r="E2538">
            <v>3.34</v>
          </cell>
          <cell r="F2538" t="str">
            <v>GEL</v>
          </cell>
          <cell r="G2538">
            <v>1.95</v>
          </cell>
          <cell r="H2538" t="str">
            <v>USD</v>
          </cell>
        </row>
        <row r="2539">
          <cell r="B2539">
            <v>40612</v>
          </cell>
          <cell r="C2539">
            <v>40612</v>
          </cell>
          <cell r="E2539">
            <v>6.68</v>
          </cell>
          <cell r="F2539" t="str">
            <v>GEL</v>
          </cell>
          <cell r="G2539">
            <v>3.9</v>
          </cell>
          <cell r="H2539" t="str">
            <v>USD</v>
          </cell>
        </row>
        <row r="2540">
          <cell r="B2540">
            <v>40612</v>
          </cell>
          <cell r="C2540">
            <v>40612</v>
          </cell>
          <cell r="E2540">
            <v>6.68</v>
          </cell>
          <cell r="F2540" t="str">
            <v>GEL</v>
          </cell>
          <cell r="G2540">
            <v>3.9</v>
          </cell>
          <cell r="H2540" t="str">
            <v>USD</v>
          </cell>
        </row>
        <row r="2541">
          <cell r="B2541">
            <v>40612</v>
          </cell>
          <cell r="C2541">
            <v>40612</v>
          </cell>
          <cell r="E2541">
            <v>6.68</v>
          </cell>
          <cell r="F2541" t="str">
            <v>GEL</v>
          </cell>
          <cell r="G2541">
            <v>3.9</v>
          </cell>
          <cell r="H2541" t="str">
            <v>USD</v>
          </cell>
        </row>
        <row r="2542">
          <cell r="B2542">
            <v>40612</v>
          </cell>
          <cell r="C2542">
            <v>40612</v>
          </cell>
          <cell r="E2542">
            <v>16.7</v>
          </cell>
          <cell r="F2542" t="str">
            <v>GEL</v>
          </cell>
          <cell r="G2542">
            <v>9.75</v>
          </cell>
          <cell r="H2542" t="str">
            <v>USD</v>
          </cell>
        </row>
        <row r="2543">
          <cell r="B2543">
            <v>40612</v>
          </cell>
          <cell r="C2543">
            <v>40612</v>
          </cell>
          <cell r="E2543">
            <v>3.34</v>
          </cell>
          <cell r="F2543" t="str">
            <v>GEL</v>
          </cell>
          <cell r="G2543">
            <v>1.95</v>
          </cell>
          <cell r="H2543" t="str">
            <v>USD</v>
          </cell>
        </row>
        <row r="2544">
          <cell r="B2544">
            <v>40612</v>
          </cell>
          <cell r="C2544">
            <v>40612</v>
          </cell>
          <cell r="E2544">
            <v>36.74</v>
          </cell>
          <cell r="F2544" t="str">
            <v>GEL</v>
          </cell>
          <cell r="G2544">
            <v>21.45</v>
          </cell>
          <cell r="H2544" t="str">
            <v>USD</v>
          </cell>
        </row>
        <row r="2545">
          <cell r="B2545">
            <v>40612</v>
          </cell>
          <cell r="C2545">
            <v>40612</v>
          </cell>
          <cell r="E2545">
            <v>17.37</v>
          </cell>
          <cell r="F2545" t="str">
            <v>GEL</v>
          </cell>
          <cell r="G2545">
            <v>10.14</v>
          </cell>
          <cell r="H2545" t="str">
            <v>USD</v>
          </cell>
        </row>
        <row r="2546">
          <cell r="B2546">
            <v>40612</v>
          </cell>
          <cell r="C2546">
            <v>40612</v>
          </cell>
          <cell r="E2546">
            <v>13.36</v>
          </cell>
          <cell r="F2546" t="str">
            <v>GEL</v>
          </cell>
          <cell r="G2546">
            <v>7.8</v>
          </cell>
          <cell r="H2546" t="str">
            <v>USD</v>
          </cell>
        </row>
        <row r="2547">
          <cell r="B2547">
            <v>40612</v>
          </cell>
          <cell r="C2547">
            <v>40612</v>
          </cell>
          <cell r="E2547">
            <v>10.02</v>
          </cell>
          <cell r="F2547" t="str">
            <v>GEL</v>
          </cell>
          <cell r="G2547">
            <v>5.8500000000000005</v>
          </cell>
          <cell r="H2547" t="str">
            <v>USD</v>
          </cell>
        </row>
        <row r="2548">
          <cell r="B2548">
            <v>40612</v>
          </cell>
          <cell r="C2548">
            <v>40612</v>
          </cell>
          <cell r="E2548">
            <v>6.68</v>
          </cell>
          <cell r="F2548" t="str">
            <v>GEL</v>
          </cell>
          <cell r="G2548">
            <v>3.9</v>
          </cell>
          <cell r="H2548" t="str">
            <v>USD</v>
          </cell>
        </row>
        <row r="2549">
          <cell r="B2549">
            <v>40612</v>
          </cell>
          <cell r="C2549">
            <v>40612</v>
          </cell>
          <cell r="E2549">
            <v>6.68</v>
          </cell>
          <cell r="F2549" t="str">
            <v>GEL</v>
          </cell>
          <cell r="G2549">
            <v>3.9</v>
          </cell>
          <cell r="H2549" t="str">
            <v>USD</v>
          </cell>
        </row>
        <row r="2550">
          <cell r="B2550">
            <v>40612</v>
          </cell>
          <cell r="C2550">
            <v>40612</v>
          </cell>
          <cell r="E2550">
            <v>26.72</v>
          </cell>
          <cell r="F2550" t="str">
            <v>GEL</v>
          </cell>
          <cell r="G2550">
            <v>15.6</v>
          </cell>
          <cell r="H2550" t="str">
            <v>USD</v>
          </cell>
        </row>
        <row r="2551">
          <cell r="B2551">
            <v>40612</v>
          </cell>
          <cell r="C2551">
            <v>40612</v>
          </cell>
          <cell r="E2551">
            <v>53.45</v>
          </cell>
          <cell r="F2551" t="str">
            <v>GEL</v>
          </cell>
          <cell r="G2551">
            <v>31.2</v>
          </cell>
          <cell r="H2551" t="str">
            <v>USD</v>
          </cell>
        </row>
        <row r="2552">
          <cell r="B2552">
            <v>40612</v>
          </cell>
          <cell r="C2552">
            <v>40612</v>
          </cell>
          <cell r="E2552">
            <v>6.68</v>
          </cell>
          <cell r="F2552" t="str">
            <v>GEL</v>
          </cell>
          <cell r="G2552">
            <v>3.9</v>
          </cell>
          <cell r="H2552" t="str">
            <v>USD</v>
          </cell>
        </row>
        <row r="2553">
          <cell r="B2553">
            <v>40612</v>
          </cell>
          <cell r="C2553">
            <v>40612</v>
          </cell>
          <cell r="E2553">
            <v>20.04</v>
          </cell>
          <cell r="F2553" t="str">
            <v>GEL</v>
          </cell>
          <cell r="G2553">
            <v>11.700000000000001</v>
          </cell>
          <cell r="H2553" t="str">
            <v>USD</v>
          </cell>
        </row>
        <row r="2554">
          <cell r="B2554">
            <v>40612</v>
          </cell>
          <cell r="C2554">
            <v>40612</v>
          </cell>
          <cell r="E2554">
            <v>6.68</v>
          </cell>
          <cell r="F2554" t="str">
            <v>GEL</v>
          </cell>
          <cell r="G2554">
            <v>3.9</v>
          </cell>
          <cell r="H2554" t="str">
            <v>USD</v>
          </cell>
        </row>
        <row r="2555">
          <cell r="B2555">
            <v>40612</v>
          </cell>
          <cell r="C2555">
            <v>40612</v>
          </cell>
          <cell r="E2555">
            <v>20.04</v>
          </cell>
          <cell r="F2555" t="str">
            <v>GEL</v>
          </cell>
          <cell r="G2555">
            <v>11.700000000000001</v>
          </cell>
          <cell r="H2555" t="str">
            <v>USD</v>
          </cell>
        </row>
        <row r="2556">
          <cell r="B2556">
            <v>40612</v>
          </cell>
          <cell r="C2556">
            <v>40612</v>
          </cell>
          <cell r="E2556">
            <v>6.68</v>
          </cell>
          <cell r="F2556" t="str">
            <v>GEL</v>
          </cell>
          <cell r="G2556">
            <v>3.9</v>
          </cell>
          <cell r="H2556" t="str">
            <v>USD</v>
          </cell>
        </row>
        <row r="2557">
          <cell r="B2557">
            <v>40612</v>
          </cell>
          <cell r="C2557">
            <v>40612</v>
          </cell>
          <cell r="E2557">
            <v>6.68</v>
          </cell>
          <cell r="F2557" t="str">
            <v>GEL</v>
          </cell>
          <cell r="G2557">
            <v>3.9</v>
          </cell>
          <cell r="H2557" t="str">
            <v>USD</v>
          </cell>
        </row>
        <row r="2558">
          <cell r="B2558">
            <v>40612</v>
          </cell>
          <cell r="C2558">
            <v>40612</v>
          </cell>
          <cell r="E2558">
            <v>6.68</v>
          </cell>
          <cell r="F2558" t="str">
            <v>GEL</v>
          </cell>
          <cell r="G2558">
            <v>3.9</v>
          </cell>
          <cell r="H2558" t="str">
            <v>USD</v>
          </cell>
        </row>
        <row r="2559">
          <cell r="B2559">
            <v>40612</v>
          </cell>
          <cell r="C2559">
            <v>40612</v>
          </cell>
          <cell r="E2559">
            <v>6.68</v>
          </cell>
          <cell r="F2559" t="str">
            <v>GEL</v>
          </cell>
          <cell r="G2559">
            <v>3.9</v>
          </cell>
          <cell r="H2559" t="str">
            <v>USD</v>
          </cell>
        </row>
        <row r="2560">
          <cell r="B2560">
            <v>40612</v>
          </cell>
          <cell r="C2560">
            <v>40612</v>
          </cell>
          <cell r="E2560">
            <v>3.34</v>
          </cell>
          <cell r="F2560" t="str">
            <v>GEL</v>
          </cell>
          <cell r="G2560">
            <v>1.95</v>
          </cell>
          <cell r="H2560" t="str">
            <v>USD</v>
          </cell>
        </row>
        <row r="2561">
          <cell r="B2561">
            <v>40612</v>
          </cell>
          <cell r="C2561">
            <v>40612</v>
          </cell>
          <cell r="E2561">
            <v>6.68</v>
          </cell>
          <cell r="F2561" t="str">
            <v>GEL</v>
          </cell>
          <cell r="G2561">
            <v>3.9</v>
          </cell>
          <cell r="H2561" t="str">
            <v>USD</v>
          </cell>
        </row>
        <row r="2562">
          <cell r="B2562">
            <v>40612</v>
          </cell>
          <cell r="C2562">
            <v>40612</v>
          </cell>
          <cell r="E2562">
            <v>3.34</v>
          </cell>
          <cell r="F2562" t="str">
            <v>GEL</v>
          </cell>
          <cell r="G2562">
            <v>1.95</v>
          </cell>
          <cell r="H2562" t="str">
            <v>USD</v>
          </cell>
        </row>
        <row r="2563">
          <cell r="B2563">
            <v>40612</v>
          </cell>
          <cell r="C2563">
            <v>40612</v>
          </cell>
          <cell r="E2563">
            <v>3.34</v>
          </cell>
          <cell r="F2563" t="str">
            <v>GEL</v>
          </cell>
          <cell r="G2563">
            <v>1.95</v>
          </cell>
          <cell r="H2563" t="str">
            <v>USD</v>
          </cell>
        </row>
        <row r="2564">
          <cell r="B2564">
            <v>40612</v>
          </cell>
          <cell r="C2564">
            <v>40612</v>
          </cell>
          <cell r="E2564">
            <v>10.02</v>
          </cell>
          <cell r="F2564" t="str">
            <v>GEL</v>
          </cell>
          <cell r="G2564">
            <v>5.8500000000000005</v>
          </cell>
          <cell r="H2564" t="str">
            <v>USD</v>
          </cell>
        </row>
        <row r="2565">
          <cell r="B2565">
            <v>40612</v>
          </cell>
          <cell r="C2565">
            <v>40612</v>
          </cell>
          <cell r="E2565">
            <v>6.68</v>
          </cell>
          <cell r="F2565" t="str">
            <v>GEL</v>
          </cell>
          <cell r="G2565">
            <v>3.9</v>
          </cell>
          <cell r="H2565" t="str">
            <v>USD</v>
          </cell>
        </row>
        <row r="2566">
          <cell r="B2566">
            <v>40612</v>
          </cell>
          <cell r="C2566">
            <v>40612</v>
          </cell>
          <cell r="E2566">
            <v>20.04</v>
          </cell>
          <cell r="F2566" t="str">
            <v>GEL</v>
          </cell>
          <cell r="G2566">
            <v>11.700000000000001</v>
          </cell>
          <cell r="H2566" t="str">
            <v>USD</v>
          </cell>
        </row>
        <row r="2567">
          <cell r="B2567">
            <v>40612</v>
          </cell>
          <cell r="C2567">
            <v>40612</v>
          </cell>
          <cell r="E2567">
            <v>60.13</v>
          </cell>
          <cell r="F2567" t="str">
            <v>GEL</v>
          </cell>
          <cell r="G2567">
            <v>35.1</v>
          </cell>
          <cell r="H2567" t="str">
            <v>USD</v>
          </cell>
        </row>
        <row r="2568">
          <cell r="B2568">
            <v>40612</v>
          </cell>
          <cell r="C2568">
            <v>40612</v>
          </cell>
          <cell r="E2568">
            <v>40.08</v>
          </cell>
          <cell r="F2568" t="str">
            <v>GEL</v>
          </cell>
          <cell r="G2568">
            <v>23.400000000000002</v>
          </cell>
          <cell r="H2568" t="str">
            <v>USD</v>
          </cell>
        </row>
        <row r="2569">
          <cell r="B2569">
            <v>40612</v>
          </cell>
          <cell r="C2569">
            <v>40612</v>
          </cell>
          <cell r="E2569">
            <v>6.68</v>
          </cell>
          <cell r="F2569" t="str">
            <v>GEL</v>
          </cell>
          <cell r="G2569">
            <v>3.9</v>
          </cell>
          <cell r="H2569" t="str">
            <v>USD</v>
          </cell>
        </row>
        <row r="2570">
          <cell r="B2570">
            <v>40612</v>
          </cell>
          <cell r="C2570">
            <v>40612</v>
          </cell>
          <cell r="E2570">
            <v>6.68</v>
          </cell>
          <cell r="F2570" t="str">
            <v>GEL</v>
          </cell>
          <cell r="G2570">
            <v>3.9</v>
          </cell>
          <cell r="H2570" t="str">
            <v>USD</v>
          </cell>
        </row>
        <row r="2571">
          <cell r="B2571">
            <v>40612</v>
          </cell>
          <cell r="C2571">
            <v>40612</v>
          </cell>
          <cell r="E2571">
            <v>6.68</v>
          </cell>
          <cell r="F2571" t="str">
            <v>GEL</v>
          </cell>
          <cell r="G2571">
            <v>3.9</v>
          </cell>
          <cell r="H2571" t="str">
            <v>USD</v>
          </cell>
        </row>
        <row r="2572">
          <cell r="B2572">
            <v>40612</v>
          </cell>
          <cell r="C2572">
            <v>40612</v>
          </cell>
          <cell r="E2572">
            <v>6.68</v>
          </cell>
          <cell r="F2572" t="str">
            <v>GEL</v>
          </cell>
          <cell r="G2572">
            <v>3.9</v>
          </cell>
          <cell r="H2572" t="str">
            <v>USD</v>
          </cell>
        </row>
        <row r="2573">
          <cell r="B2573">
            <v>40612</v>
          </cell>
          <cell r="C2573">
            <v>40612</v>
          </cell>
          <cell r="E2573">
            <v>6.68</v>
          </cell>
          <cell r="F2573" t="str">
            <v>GEL</v>
          </cell>
          <cell r="G2573">
            <v>3.9</v>
          </cell>
          <cell r="H2573" t="str">
            <v>USD</v>
          </cell>
        </row>
        <row r="2574">
          <cell r="B2574">
            <v>40612</v>
          </cell>
          <cell r="C2574">
            <v>40612</v>
          </cell>
          <cell r="E2574">
            <v>6.68</v>
          </cell>
          <cell r="F2574" t="str">
            <v>GEL</v>
          </cell>
          <cell r="G2574">
            <v>3.9</v>
          </cell>
          <cell r="H2574" t="str">
            <v>USD</v>
          </cell>
        </row>
        <row r="2575">
          <cell r="B2575">
            <v>40612</v>
          </cell>
          <cell r="C2575">
            <v>40612</v>
          </cell>
          <cell r="E2575">
            <v>10.02</v>
          </cell>
          <cell r="F2575" t="str">
            <v>GEL</v>
          </cell>
          <cell r="G2575">
            <v>5.8500000000000005</v>
          </cell>
          <cell r="H2575" t="str">
            <v>USD</v>
          </cell>
        </row>
        <row r="2576">
          <cell r="B2576">
            <v>40612</v>
          </cell>
          <cell r="C2576">
            <v>40612</v>
          </cell>
          <cell r="E2576">
            <v>1.71</v>
          </cell>
          <cell r="F2576" t="str">
            <v>GEL</v>
          </cell>
          <cell r="G2576">
            <v>1</v>
          </cell>
          <cell r="H2576" t="str">
            <v>USD</v>
          </cell>
        </row>
        <row r="2577">
          <cell r="B2577">
            <v>40612</v>
          </cell>
          <cell r="C2577">
            <v>40612</v>
          </cell>
          <cell r="E2577">
            <v>13.36</v>
          </cell>
          <cell r="F2577" t="str">
            <v>GEL</v>
          </cell>
          <cell r="G2577">
            <v>7.8</v>
          </cell>
          <cell r="H2577" t="str">
            <v>USD</v>
          </cell>
        </row>
        <row r="2578">
          <cell r="B2578">
            <v>40612</v>
          </cell>
          <cell r="C2578">
            <v>40612</v>
          </cell>
          <cell r="E2578">
            <v>3.34</v>
          </cell>
          <cell r="F2578" t="str">
            <v>GEL</v>
          </cell>
          <cell r="G2578">
            <v>1.95</v>
          </cell>
          <cell r="H2578" t="str">
            <v>USD</v>
          </cell>
        </row>
        <row r="2579">
          <cell r="B2579">
            <v>40612</v>
          </cell>
          <cell r="C2579">
            <v>40612</v>
          </cell>
          <cell r="E2579">
            <v>3.34</v>
          </cell>
          <cell r="F2579" t="str">
            <v>GEL</v>
          </cell>
          <cell r="G2579">
            <v>1.95</v>
          </cell>
          <cell r="H2579" t="str">
            <v>USD</v>
          </cell>
        </row>
        <row r="2580">
          <cell r="B2580">
            <v>40612</v>
          </cell>
          <cell r="C2580">
            <v>40612</v>
          </cell>
          <cell r="E2580">
            <v>6.68</v>
          </cell>
          <cell r="F2580" t="str">
            <v>GEL</v>
          </cell>
          <cell r="G2580">
            <v>3.9</v>
          </cell>
          <cell r="H2580" t="str">
            <v>USD</v>
          </cell>
        </row>
        <row r="2581">
          <cell r="B2581">
            <v>40612</v>
          </cell>
          <cell r="C2581">
            <v>40612</v>
          </cell>
          <cell r="E2581">
            <v>2.67</v>
          </cell>
          <cell r="F2581" t="str">
            <v>GEL</v>
          </cell>
          <cell r="G2581">
            <v>1.56</v>
          </cell>
          <cell r="H2581" t="str">
            <v>USD</v>
          </cell>
        </row>
        <row r="2582">
          <cell r="B2582">
            <v>40612</v>
          </cell>
          <cell r="C2582">
            <v>40612</v>
          </cell>
          <cell r="E2582">
            <v>6.68</v>
          </cell>
          <cell r="F2582" t="str">
            <v>GEL</v>
          </cell>
          <cell r="G2582">
            <v>3.9</v>
          </cell>
          <cell r="H2582" t="str">
            <v>USD</v>
          </cell>
        </row>
        <row r="2583">
          <cell r="B2583">
            <v>40612</v>
          </cell>
          <cell r="C2583">
            <v>40612</v>
          </cell>
          <cell r="E2583">
            <v>6.68</v>
          </cell>
          <cell r="F2583" t="str">
            <v>GEL</v>
          </cell>
          <cell r="G2583">
            <v>3.9</v>
          </cell>
          <cell r="H2583" t="str">
            <v>USD</v>
          </cell>
        </row>
        <row r="2584">
          <cell r="B2584">
            <v>40612</v>
          </cell>
          <cell r="C2584">
            <v>40612</v>
          </cell>
          <cell r="E2584">
            <v>20.04</v>
          </cell>
          <cell r="F2584" t="str">
            <v>GEL</v>
          </cell>
          <cell r="G2584">
            <v>11.700000000000001</v>
          </cell>
          <cell r="H2584" t="str">
            <v>USD</v>
          </cell>
        </row>
        <row r="2585">
          <cell r="B2585">
            <v>40612</v>
          </cell>
          <cell r="C2585">
            <v>40612</v>
          </cell>
          <cell r="E2585">
            <v>2271.83</v>
          </cell>
          <cell r="F2585" t="str">
            <v>GEL</v>
          </cell>
          <cell r="G2585">
            <v>985</v>
          </cell>
          <cell r="H2585" t="str">
            <v>EUR</v>
          </cell>
        </row>
        <row r="2586">
          <cell r="B2586">
            <v>40612</v>
          </cell>
          <cell r="C2586">
            <v>40612</v>
          </cell>
          <cell r="E2586">
            <v>49832.58</v>
          </cell>
          <cell r="F2586" t="str">
            <v>GEL</v>
          </cell>
          <cell r="G2586">
            <v>29554.48</v>
          </cell>
          <cell r="H2586" t="str">
            <v>USD</v>
          </cell>
        </row>
        <row r="2587">
          <cell r="B2587">
            <v>40612</v>
          </cell>
          <cell r="C2587">
            <v>40612</v>
          </cell>
          <cell r="E2587">
            <v>33.4</v>
          </cell>
          <cell r="F2587" t="str">
            <v>GEL</v>
          </cell>
          <cell r="G2587">
            <v>19.5</v>
          </cell>
          <cell r="H2587" t="str">
            <v>USD</v>
          </cell>
        </row>
        <row r="2588">
          <cell r="B2588">
            <v>40612</v>
          </cell>
          <cell r="C2588">
            <v>40612</v>
          </cell>
          <cell r="E2588">
            <v>33.4</v>
          </cell>
          <cell r="F2588" t="str">
            <v>GEL</v>
          </cell>
          <cell r="G2588">
            <v>19.5</v>
          </cell>
          <cell r="H2588" t="str">
            <v>USD</v>
          </cell>
        </row>
        <row r="2589">
          <cell r="B2589">
            <v>40612</v>
          </cell>
          <cell r="C2589">
            <v>40612</v>
          </cell>
          <cell r="E2589">
            <v>0.99</v>
          </cell>
          <cell r="F2589" t="str">
            <v>GEL</v>
          </cell>
          <cell r="G2589">
            <v>0.57999999999999996</v>
          </cell>
          <cell r="H2589" t="str">
            <v>USD</v>
          </cell>
        </row>
        <row r="2590">
          <cell r="B2590">
            <v>40612</v>
          </cell>
          <cell r="C2590">
            <v>40612</v>
          </cell>
          <cell r="E2590">
            <v>124.5</v>
          </cell>
          <cell r="F2590" t="str">
            <v>GEL</v>
          </cell>
          <cell r="G2590">
            <v>72.680000000000007</v>
          </cell>
          <cell r="H2590" t="str">
            <v>USD</v>
          </cell>
        </row>
        <row r="2591">
          <cell r="B2591">
            <v>40612</v>
          </cell>
          <cell r="C2591">
            <v>40612</v>
          </cell>
          <cell r="E2591">
            <v>0.69000000000000006</v>
          </cell>
          <cell r="F2591" t="str">
            <v>GEL</v>
          </cell>
          <cell r="G2591">
            <v>0.4</v>
          </cell>
          <cell r="H2591" t="str">
            <v>USD</v>
          </cell>
        </row>
        <row r="2592">
          <cell r="B2592">
            <v>40612</v>
          </cell>
          <cell r="C2592">
            <v>40612</v>
          </cell>
          <cell r="E2592">
            <v>11.33</v>
          </cell>
          <cell r="F2592" t="str">
            <v>USD</v>
          </cell>
          <cell r="G2592">
            <v>19.650000000000002</v>
          </cell>
          <cell r="H2592" t="str">
            <v>GEL</v>
          </cell>
        </row>
        <row r="2593">
          <cell r="B2593">
            <v>40612</v>
          </cell>
          <cell r="C2593">
            <v>40612</v>
          </cell>
          <cell r="E2593">
            <v>700</v>
          </cell>
          <cell r="F2593" t="str">
            <v>USD</v>
          </cell>
          <cell r="G2593">
            <v>1199.1000000000001</v>
          </cell>
          <cell r="H2593" t="str">
            <v>GEL</v>
          </cell>
        </row>
        <row r="2594">
          <cell r="B2594">
            <v>40612</v>
          </cell>
          <cell r="C2594">
            <v>40613</v>
          </cell>
          <cell r="E2594">
            <v>175407.82</v>
          </cell>
          <cell r="F2594" t="str">
            <v>USD</v>
          </cell>
          <cell r="G2594">
            <v>5000000</v>
          </cell>
          <cell r="H2594" t="str">
            <v>RUR</v>
          </cell>
        </row>
        <row r="2595">
          <cell r="B2595">
            <v>40612</v>
          </cell>
          <cell r="C2595">
            <v>40616</v>
          </cell>
          <cell r="E2595">
            <v>5000000</v>
          </cell>
          <cell r="F2595" t="str">
            <v>RUR</v>
          </cell>
          <cell r="G2595">
            <v>175530.98</v>
          </cell>
          <cell r="H2595" t="str">
            <v>USD</v>
          </cell>
        </row>
        <row r="2596">
          <cell r="B2596">
            <v>40612</v>
          </cell>
          <cell r="C2596">
            <v>40612</v>
          </cell>
          <cell r="E2596">
            <v>13814.210000000001</v>
          </cell>
          <cell r="F2596" t="str">
            <v>USD</v>
          </cell>
          <cell r="G2596">
            <v>23663.74</v>
          </cell>
          <cell r="H2596" t="str">
            <v>GEL</v>
          </cell>
        </row>
        <row r="2597">
          <cell r="B2597">
            <v>40612</v>
          </cell>
          <cell r="C2597">
            <v>40612</v>
          </cell>
          <cell r="E2597">
            <v>1373</v>
          </cell>
          <cell r="F2597" t="str">
            <v>EUR</v>
          </cell>
          <cell r="G2597">
            <v>3265.27</v>
          </cell>
          <cell r="H2597" t="str">
            <v>GEL</v>
          </cell>
        </row>
        <row r="2598">
          <cell r="B2598">
            <v>40612</v>
          </cell>
          <cell r="C2598">
            <v>40612</v>
          </cell>
          <cell r="E2598">
            <v>1076</v>
          </cell>
          <cell r="F2598" t="str">
            <v>EUR</v>
          </cell>
          <cell r="G2598">
            <v>2558.94</v>
          </cell>
          <cell r="H2598" t="str">
            <v>GEL</v>
          </cell>
        </row>
        <row r="2599">
          <cell r="B2599">
            <v>40612</v>
          </cell>
          <cell r="C2599">
            <v>40612</v>
          </cell>
          <cell r="E2599">
            <v>871.52</v>
          </cell>
          <cell r="F2599" t="str">
            <v>USD</v>
          </cell>
          <cell r="G2599">
            <v>1492.91</v>
          </cell>
          <cell r="H2599" t="str">
            <v>GEL</v>
          </cell>
        </row>
        <row r="2600">
          <cell r="B2600">
            <v>40612</v>
          </cell>
          <cell r="C2600">
            <v>40612</v>
          </cell>
          <cell r="E2600">
            <v>356.25</v>
          </cell>
          <cell r="F2600" t="str">
            <v>EUR</v>
          </cell>
          <cell r="G2600">
            <v>847.23</v>
          </cell>
          <cell r="H2600" t="str">
            <v>GEL</v>
          </cell>
        </row>
        <row r="2601">
          <cell r="B2601">
            <v>40612</v>
          </cell>
          <cell r="C2601">
            <v>40612</v>
          </cell>
          <cell r="E2601">
            <v>158.04</v>
          </cell>
          <cell r="F2601" t="str">
            <v>USD</v>
          </cell>
          <cell r="G2601">
            <v>270.72000000000003</v>
          </cell>
          <cell r="H2601" t="str">
            <v>GEL</v>
          </cell>
        </row>
        <row r="2602">
          <cell r="B2602">
            <v>40612</v>
          </cell>
          <cell r="C2602">
            <v>40612</v>
          </cell>
          <cell r="E2602">
            <v>7.7</v>
          </cell>
          <cell r="F2602" t="str">
            <v>GEL</v>
          </cell>
          <cell r="G2602">
            <v>4.5</v>
          </cell>
          <cell r="H2602" t="str">
            <v>USD</v>
          </cell>
        </row>
        <row r="2603">
          <cell r="B2603">
            <v>40612</v>
          </cell>
          <cell r="C2603">
            <v>40612</v>
          </cell>
          <cell r="E2603">
            <v>100</v>
          </cell>
          <cell r="F2603" t="str">
            <v>GEL</v>
          </cell>
          <cell r="G2603">
            <v>58.51</v>
          </cell>
          <cell r="H2603" t="str">
            <v>USD</v>
          </cell>
        </row>
        <row r="2604">
          <cell r="B2604">
            <v>40612</v>
          </cell>
          <cell r="C2604">
            <v>40612</v>
          </cell>
          <cell r="E2604">
            <v>2593</v>
          </cell>
          <cell r="F2604" t="str">
            <v>USD</v>
          </cell>
          <cell r="G2604">
            <v>4441.8100000000004</v>
          </cell>
          <cell r="H2604" t="str">
            <v>GEL</v>
          </cell>
        </row>
        <row r="2605">
          <cell r="B2605">
            <v>40612</v>
          </cell>
          <cell r="C2605">
            <v>40612</v>
          </cell>
          <cell r="E2605">
            <v>410.92</v>
          </cell>
          <cell r="F2605" t="str">
            <v>USD</v>
          </cell>
          <cell r="G2605">
            <v>703.9</v>
          </cell>
          <cell r="H2605" t="str">
            <v>GEL</v>
          </cell>
        </row>
        <row r="2606">
          <cell r="B2606">
            <v>40612</v>
          </cell>
          <cell r="C2606">
            <v>40612</v>
          </cell>
          <cell r="E2606">
            <v>3.94</v>
          </cell>
          <cell r="F2606" t="str">
            <v>EUR</v>
          </cell>
          <cell r="G2606">
            <v>9.370000000000001</v>
          </cell>
          <cell r="H2606" t="str">
            <v>GEL</v>
          </cell>
        </row>
        <row r="2607">
          <cell r="B2607">
            <v>40612</v>
          </cell>
          <cell r="C2607">
            <v>40612</v>
          </cell>
          <cell r="E2607">
            <v>16.5</v>
          </cell>
          <cell r="F2607" t="str">
            <v>USD</v>
          </cell>
          <cell r="G2607">
            <v>28.26</v>
          </cell>
          <cell r="H2607" t="str">
            <v>GEL</v>
          </cell>
        </row>
        <row r="2608">
          <cell r="B2608">
            <v>40612</v>
          </cell>
          <cell r="C2608">
            <v>40612</v>
          </cell>
          <cell r="E2608">
            <v>355.45</v>
          </cell>
          <cell r="F2608" t="str">
            <v>USD</v>
          </cell>
          <cell r="G2608">
            <v>607.54</v>
          </cell>
          <cell r="H2608" t="str">
            <v>GEL</v>
          </cell>
        </row>
        <row r="2609">
          <cell r="B2609">
            <v>40612</v>
          </cell>
          <cell r="C2609">
            <v>40612</v>
          </cell>
          <cell r="E2609">
            <v>367.39</v>
          </cell>
          <cell r="F2609" t="str">
            <v>USD</v>
          </cell>
          <cell r="G2609">
            <v>629.33000000000004</v>
          </cell>
          <cell r="H2609" t="str">
            <v>GEL</v>
          </cell>
        </row>
        <row r="2610">
          <cell r="B2610">
            <v>40612</v>
          </cell>
          <cell r="C2610">
            <v>40612</v>
          </cell>
          <cell r="E2610">
            <v>501.26</v>
          </cell>
          <cell r="F2610" t="str">
            <v>USD</v>
          </cell>
          <cell r="G2610">
            <v>878.4</v>
          </cell>
          <cell r="H2610" t="str">
            <v>GEL</v>
          </cell>
        </row>
        <row r="2611">
          <cell r="B2611">
            <v>40612</v>
          </cell>
          <cell r="C2611">
            <v>40612</v>
          </cell>
          <cell r="E2611">
            <v>2710.34</v>
          </cell>
          <cell r="F2611" t="str">
            <v>GEL</v>
          </cell>
          <cell r="G2611">
            <v>1582.22</v>
          </cell>
          <cell r="H2611" t="str">
            <v>USD</v>
          </cell>
        </row>
        <row r="2612">
          <cell r="B2612">
            <v>40612</v>
          </cell>
          <cell r="C2612">
            <v>40612</v>
          </cell>
          <cell r="E2612">
            <v>1723.5900000000001</v>
          </cell>
          <cell r="F2612" t="str">
            <v>USD</v>
          </cell>
          <cell r="G2612">
            <v>2952.51</v>
          </cell>
          <cell r="H2612" t="str">
            <v>GEL</v>
          </cell>
        </row>
        <row r="2613">
          <cell r="B2613">
            <v>40612</v>
          </cell>
          <cell r="C2613">
            <v>40612</v>
          </cell>
          <cell r="E2613">
            <v>308445.32</v>
          </cell>
          <cell r="F2613" t="str">
            <v>GEL</v>
          </cell>
          <cell r="G2613">
            <v>180981.05000000002</v>
          </cell>
          <cell r="H2613" t="str">
            <v>USD</v>
          </cell>
        </row>
        <row r="2614">
          <cell r="B2614">
            <v>40612</v>
          </cell>
          <cell r="C2614">
            <v>40612</v>
          </cell>
          <cell r="E2614">
            <v>335958.9</v>
          </cell>
          <cell r="F2614" t="str">
            <v>GEL</v>
          </cell>
          <cell r="G2614">
            <v>196558.47</v>
          </cell>
          <cell r="H2614" t="str">
            <v>USD</v>
          </cell>
        </row>
        <row r="2615">
          <cell r="B2615">
            <v>40612</v>
          </cell>
          <cell r="C2615">
            <v>40613</v>
          </cell>
          <cell r="E2615">
            <v>135680</v>
          </cell>
          <cell r="F2615" t="str">
            <v>USD</v>
          </cell>
          <cell r="G2615">
            <v>230764.54</v>
          </cell>
          <cell r="H2615" t="str">
            <v>GEL</v>
          </cell>
        </row>
        <row r="2616">
          <cell r="B2616">
            <v>40612</v>
          </cell>
          <cell r="C2616">
            <v>40613</v>
          </cell>
          <cell r="E2616">
            <v>997.96</v>
          </cell>
          <cell r="F2616" t="str">
            <v>EUR</v>
          </cell>
          <cell r="G2616">
            <v>2349.3000000000002</v>
          </cell>
          <cell r="H2616" t="str">
            <v>GEL</v>
          </cell>
        </row>
        <row r="2617">
          <cell r="B2617">
            <v>40612</v>
          </cell>
          <cell r="C2617">
            <v>40612</v>
          </cell>
          <cell r="E2617">
            <v>32540.05</v>
          </cell>
          <cell r="F2617" t="str">
            <v>GBP</v>
          </cell>
          <cell r="G2617">
            <v>90210.78</v>
          </cell>
          <cell r="H2617" t="str">
            <v>GEL</v>
          </cell>
        </row>
        <row r="2618">
          <cell r="B2618">
            <v>40612</v>
          </cell>
          <cell r="C2618">
            <v>40612</v>
          </cell>
          <cell r="E2618">
            <v>300000</v>
          </cell>
          <cell r="F2618" t="str">
            <v>USD</v>
          </cell>
          <cell r="G2618">
            <v>513900</v>
          </cell>
          <cell r="H2618" t="str">
            <v>GEL</v>
          </cell>
        </row>
        <row r="2619">
          <cell r="B2619">
            <v>40612</v>
          </cell>
          <cell r="C2619">
            <v>40612</v>
          </cell>
          <cell r="E2619">
            <v>944.04</v>
          </cell>
          <cell r="F2619" t="str">
            <v>USD</v>
          </cell>
          <cell r="G2619">
            <v>1617.14</v>
          </cell>
          <cell r="H2619" t="str">
            <v>GEL</v>
          </cell>
        </row>
        <row r="2620">
          <cell r="B2620">
            <v>40612</v>
          </cell>
          <cell r="C2620">
            <v>40612</v>
          </cell>
          <cell r="E2620">
            <v>4287.01</v>
          </cell>
          <cell r="F2620" t="str">
            <v>GEL</v>
          </cell>
          <cell r="G2620">
            <v>1802.63</v>
          </cell>
          <cell r="H2620" t="str">
            <v>EUR</v>
          </cell>
        </row>
        <row r="2621">
          <cell r="B2621">
            <v>40612</v>
          </cell>
          <cell r="C2621">
            <v>40612</v>
          </cell>
          <cell r="E2621">
            <v>39955.29</v>
          </cell>
          <cell r="F2621" t="str">
            <v>EUR</v>
          </cell>
          <cell r="G2621">
            <v>55537.86</v>
          </cell>
          <cell r="H2621" t="str">
            <v>USD</v>
          </cell>
        </row>
        <row r="2622">
          <cell r="B2622">
            <v>40612</v>
          </cell>
          <cell r="C2622">
            <v>40612</v>
          </cell>
          <cell r="E2622">
            <v>28000</v>
          </cell>
          <cell r="F2622" t="str">
            <v>TRY</v>
          </cell>
          <cell r="G2622">
            <v>30100</v>
          </cell>
          <cell r="H2622" t="str">
            <v>GEL</v>
          </cell>
        </row>
        <row r="2623">
          <cell r="B2623">
            <v>40612</v>
          </cell>
          <cell r="C2623">
            <v>40612</v>
          </cell>
          <cell r="E2623">
            <v>165000</v>
          </cell>
          <cell r="F2623" t="str">
            <v>HUF</v>
          </cell>
          <cell r="G2623">
            <v>1419</v>
          </cell>
          <cell r="H2623" t="str">
            <v>GEL</v>
          </cell>
        </row>
        <row r="2624">
          <cell r="B2624">
            <v>40612</v>
          </cell>
          <cell r="C2624">
            <v>40612</v>
          </cell>
          <cell r="E2624">
            <v>1121000</v>
          </cell>
          <cell r="F2624" t="str">
            <v>AMD</v>
          </cell>
          <cell r="G2624">
            <v>5268.7</v>
          </cell>
          <cell r="H2624" t="str">
            <v>GEL</v>
          </cell>
        </row>
        <row r="2625">
          <cell r="B2625">
            <v>40612</v>
          </cell>
          <cell r="C2625">
            <v>40612</v>
          </cell>
          <cell r="E2625">
            <v>26350</v>
          </cell>
          <cell r="F2625" t="str">
            <v>AED</v>
          </cell>
          <cell r="G2625">
            <v>12252.75</v>
          </cell>
          <cell r="H2625" t="str">
            <v>GEL</v>
          </cell>
        </row>
        <row r="2626">
          <cell r="B2626">
            <v>40612</v>
          </cell>
          <cell r="C2626">
            <v>40612</v>
          </cell>
          <cell r="E2626">
            <v>425000</v>
          </cell>
          <cell r="F2626" t="str">
            <v>RUR</v>
          </cell>
          <cell r="G2626">
            <v>14948.62</v>
          </cell>
          <cell r="H2626" t="str">
            <v>USD</v>
          </cell>
        </row>
        <row r="2627">
          <cell r="B2627">
            <v>40612</v>
          </cell>
          <cell r="C2627">
            <v>40612</v>
          </cell>
          <cell r="E2627">
            <v>99000</v>
          </cell>
          <cell r="F2627" t="str">
            <v>EUR</v>
          </cell>
          <cell r="G2627">
            <v>136902.54999999999</v>
          </cell>
          <cell r="H2627" t="str">
            <v>USD</v>
          </cell>
        </row>
        <row r="2628">
          <cell r="B2628">
            <v>40612</v>
          </cell>
          <cell r="C2628">
            <v>40612</v>
          </cell>
          <cell r="E2628">
            <v>1500000</v>
          </cell>
          <cell r="F2628" t="str">
            <v>USD</v>
          </cell>
          <cell r="G2628">
            <v>2554500</v>
          </cell>
          <cell r="H2628" t="str">
            <v>GEL</v>
          </cell>
        </row>
        <row r="2629">
          <cell r="B2629">
            <v>40612</v>
          </cell>
          <cell r="C2629">
            <v>40612</v>
          </cell>
          <cell r="E2629">
            <v>129</v>
          </cell>
          <cell r="F2629" t="str">
            <v>USD</v>
          </cell>
          <cell r="G2629">
            <v>220.98000000000002</v>
          </cell>
          <cell r="H2629" t="str">
            <v>GEL</v>
          </cell>
        </row>
        <row r="2630">
          <cell r="B2630">
            <v>40612</v>
          </cell>
          <cell r="C2630">
            <v>40612</v>
          </cell>
          <cell r="E2630">
            <v>129</v>
          </cell>
          <cell r="F2630" t="str">
            <v>USD</v>
          </cell>
          <cell r="G2630">
            <v>220.98000000000002</v>
          </cell>
          <cell r="H2630" t="str">
            <v>GEL</v>
          </cell>
        </row>
        <row r="2631">
          <cell r="B2631">
            <v>40612</v>
          </cell>
          <cell r="C2631">
            <v>40612</v>
          </cell>
          <cell r="E2631">
            <v>129</v>
          </cell>
          <cell r="F2631" t="str">
            <v>USD</v>
          </cell>
          <cell r="G2631">
            <v>220.98000000000002</v>
          </cell>
          <cell r="H2631" t="str">
            <v>GEL</v>
          </cell>
        </row>
        <row r="2632">
          <cell r="B2632">
            <v>40612</v>
          </cell>
          <cell r="C2632">
            <v>40612</v>
          </cell>
          <cell r="E2632">
            <v>129</v>
          </cell>
          <cell r="F2632" t="str">
            <v>USD</v>
          </cell>
          <cell r="G2632">
            <v>220.98000000000002</v>
          </cell>
          <cell r="H2632" t="str">
            <v>GEL</v>
          </cell>
        </row>
        <row r="2633">
          <cell r="B2633">
            <v>40612</v>
          </cell>
          <cell r="C2633">
            <v>40613</v>
          </cell>
          <cell r="E2633">
            <v>5000</v>
          </cell>
          <cell r="F2633" t="str">
            <v>CHF</v>
          </cell>
          <cell r="G2633">
            <v>5376.34</v>
          </cell>
          <cell r="H2633" t="str">
            <v>USD</v>
          </cell>
        </row>
        <row r="2634">
          <cell r="B2634">
            <v>40612</v>
          </cell>
          <cell r="C2634">
            <v>40617</v>
          </cell>
          <cell r="E2634">
            <v>13804500</v>
          </cell>
          <cell r="F2634" t="str">
            <v>USD</v>
          </cell>
          <cell r="G2634">
            <v>10000000</v>
          </cell>
          <cell r="H2634" t="str">
            <v>EUR</v>
          </cell>
        </row>
        <row r="2635">
          <cell r="B2635">
            <v>40612</v>
          </cell>
          <cell r="C2635">
            <v>40612</v>
          </cell>
          <cell r="E2635">
            <v>850000</v>
          </cell>
          <cell r="F2635" t="str">
            <v>EUR</v>
          </cell>
          <cell r="G2635">
            <v>1173323</v>
          </cell>
          <cell r="H2635" t="str">
            <v>USD</v>
          </cell>
        </row>
        <row r="2636">
          <cell r="B2636">
            <v>40612</v>
          </cell>
          <cell r="C2636">
            <v>40612</v>
          </cell>
          <cell r="E2636">
            <v>40000</v>
          </cell>
          <cell r="F2636" t="str">
            <v>EUR</v>
          </cell>
          <cell r="G2636">
            <v>55215.199999999997</v>
          </cell>
          <cell r="H2636" t="str">
            <v>USD</v>
          </cell>
        </row>
        <row r="2637">
          <cell r="B2637">
            <v>40612</v>
          </cell>
          <cell r="C2637">
            <v>40612</v>
          </cell>
          <cell r="E2637">
            <v>110000</v>
          </cell>
          <cell r="F2637" t="str">
            <v>EUR</v>
          </cell>
          <cell r="G2637">
            <v>151841.79999999999</v>
          </cell>
          <cell r="H2637" t="str">
            <v>USD</v>
          </cell>
        </row>
        <row r="2638">
          <cell r="B2638">
            <v>40612</v>
          </cell>
          <cell r="C2638">
            <v>40612</v>
          </cell>
          <cell r="E2638">
            <v>360000</v>
          </cell>
          <cell r="F2638" t="str">
            <v>EUR</v>
          </cell>
          <cell r="G2638">
            <v>496947.6</v>
          </cell>
          <cell r="H2638" t="str">
            <v>USD</v>
          </cell>
        </row>
        <row r="2639">
          <cell r="B2639">
            <v>40612</v>
          </cell>
          <cell r="C2639">
            <v>40612</v>
          </cell>
          <cell r="E2639">
            <v>1000000</v>
          </cell>
          <cell r="F2639" t="str">
            <v>EUR</v>
          </cell>
          <cell r="G2639">
            <v>1380410</v>
          </cell>
          <cell r="H2639" t="str">
            <v>USD</v>
          </cell>
        </row>
        <row r="2640">
          <cell r="B2640">
            <v>40612</v>
          </cell>
          <cell r="C2640">
            <v>40612</v>
          </cell>
          <cell r="E2640">
            <v>1000000</v>
          </cell>
          <cell r="F2640" t="str">
            <v>EUR</v>
          </cell>
          <cell r="G2640">
            <v>1380410</v>
          </cell>
          <cell r="H2640" t="str">
            <v>USD</v>
          </cell>
        </row>
        <row r="2641">
          <cell r="B2641">
            <v>40612</v>
          </cell>
          <cell r="C2641">
            <v>40612</v>
          </cell>
          <cell r="E2641">
            <v>2000000</v>
          </cell>
          <cell r="F2641" t="str">
            <v>EUR</v>
          </cell>
          <cell r="G2641">
            <v>2760820</v>
          </cell>
          <cell r="H2641" t="str">
            <v>USD</v>
          </cell>
        </row>
        <row r="2642">
          <cell r="B2642">
            <v>40612</v>
          </cell>
          <cell r="C2642">
            <v>40612</v>
          </cell>
          <cell r="E2642">
            <v>2000000</v>
          </cell>
          <cell r="F2642" t="str">
            <v>EUR</v>
          </cell>
          <cell r="G2642">
            <v>2760820</v>
          </cell>
          <cell r="H2642" t="str">
            <v>USD</v>
          </cell>
        </row>
        <row r="2643">
          <cell r="B2643">
            <v>40612</v>
          </cell>
          <cell r="C2643">
            <v>40612</v>
          </cell>
          <cell r="E2643">
            <v>640000</v>
          </cell>
          <cell r="F2643" t="str">
            <v>EUR</v>
          </cell>
          <cell r="G2643">
            <v>883462.39999999991</v>
          </cell>
          <cell r="H2643" t="str">
            <v>USD</v>
          </cell>
        </row>
        <row r="2644">
          <cell r="B2644">
            <v>40612</v>
          </cell>
          <cell r="C2644">
            <v>40612</v>
          </cell>
          <cell r="E2644">
            <v>360000</v>
          </cell>
          <cell r="F2644" t="str">
            <v>EUR</v>
          </cell>
          <cell r="G2644">
            <v>496944</v>
          </cell>
          <cell r="H2644" t="str">
            <v>USD</v>
          </cell>
        </row>
        <row r="2645">
          <cell r="B2645">
            <v>40612</v>
          </cell>
          <cell r="C2645">
            <v>40612</v>
          </cell>
          <cell r="E2645">
            <v>50000</v>
          </cell>
          <cell r="F2645" t="str">
            <v>EUR</v>
          </cell>
          <cell r="G2645">
            <v>69020</v>
          </cell>
          <cell r="H2645" t="str">
            <v>USD</v>
          </cell>
        </row>
        <row r="2646">
          <cell r="B2646">
            <v>40612</v>
          </cell>
          <cell r="C2646">
            <v>40612</v>
          </cell>
          <cell r="E2646">
            <v>50000</v>
          </cell>
          <cell r="F2646" t="str">
            <v>EUR</v>
          </cell>
          <cell r="G2646">
            <v>69020</v>
          </cell>
          <cell r="H2646" t="str">
            <v>USD</v>
          </cell>
        </row>
        <row r="2647">
          <cell r="B2647">
            <v>40612</v>
          </cell>
          <cell r="C2647">
            <v>40612</v>
          </cell>
          <cell r="E2647">
            <v>50000</v>
          </cell>
          <cell r="F2647" t="str">
            <v>EUR</v>
          </cell>
          <cell r="G2647">
            <v>69020</v>
          </cell>
          <cell r="H2647" t="str">
            <v>USD</v>
          </cell>
        </row>
        <row r="2648">
          <cell r="B2648">
            <v>40612</v>
          </cell>
          <cell r="C2648">
            <v>40612</v>
          </cell>
          <cell r="E2648">
            <v>40000</v>
          </cell>
          <cell r="F2648" t="str">
            <v>EUR</v>
          </cell>
          <cell r="G2648">
            <v>55216</v>
          </cell>
          <cell r="H2648" t="str">
            <v>USD</v>
          </cell>
        </row>
        <row r="2649">
          <cell r="B2649">
            <v>40612</v>
          </cell>
          <cell r="C2649">
            <v>40612</v>
          </cell>
          <cell r="E2649">
            <v>100000</v>
          </cell>
          <cell r="F2649" t="str">
            <v>EUR</v>
          </cell>
          <cell r="G2649">
            <v>138040</v>
          </cell>
          <cell r="H2649" t="str">
            <v>USD</v>
          </cell>
        </row>
        <row r="2650">
          <cell r="B2650">
            <v>40612</v>
          </cell>
          <cell r="C2650">
            <v>40612</v>
          </cell>
          <cell r="E2650">
            <v>100000</v>
          </cell>
          <cell r="F2650" t="str">
            <v>EUR</v>
          </cell>
          <cell r="G2650">
            <v>138040</v>
          </cell>
          <cell r="H2650" t="str">
            <v>USD</v>
          </cell>
        </row>
        <row r="2651">
          <cell r="B2651">
            <v>40612</v>
          </cell>
          <cell r="C2651">
            <v>40612</v>
          </cell>
          <cell r="E2651">
            <v>250000</v>
          </cell>
          <cell r="F2651" t="str">
            <v>EUR</v>
          </cell>
          <cell r="G2651">
            <v>345100</v>
          </cell>
          <cell r="H2651" t="str">
            <v>USD</v>
          </cell>
        </row>
        <row r="2652">
          <cell r="B2652">
            <v>40612</v>
          </cell>
          <cell r="C2652">
            <v>40612</v>
          </cell>
          <cell r="E2652">
            <v>150000</v>
          </cell>
          <cell r="F2652" t="str">
            <v>EUR</v>
          </cell>
          <cell r="G2652">
            <v>207058.5</v>
          </cell>
          <cell r="H2652" t="str">
            <v>USD</v>
          </cell>
        </row>
        <row r="2653">
          <cell r="B2653">
            <v>40612</v>
          </cell>
          <cell r="C2653">
            <v>40612</v>
          </cell>
          <cell r="E2653">
            <v>100000</v>
          </cell>
          <cell r="F2653" t="str">
            <v>EUR</v>
          </cell>
          <cell r="G2653">
            <v>138039</v>
          </cell>
          <cell r="H2653" t="str">
            <v>USD</v>
          </cell>
        </row>
        <row r="2654">
          <cell r="B2654">
            <v>40612</v>
          </cell>
          <cell r="C2654">
            <v>40612</v>
          </cell>
          <cell r="E2654">
            <v>200000</v>
          </cell>
          <cell r="F2654" t="str">
            <v>EUR</v>
          </cell>
          <cell r="G2654">
            <v>276078</v>
          </cell>
          <cell r="H2654" t="str">
            <v>USD</v>
          </cell>
        </row>
        <row r="2655">
          <cell r="B2655">
            <v>40612</v>
          </cell>
          <cell r="C2655">
            <v>40612</v>
          </cell>
          <cell r="E2655">
            <v>100000</v>
          </cell>
          <cell r="F2655" t="str">
            <v>EUR</v>
          </cell>
          <cell r="G2655">
            <v>138039</v>
          </cell>
          <cell r="H2655" t="str">
            <v>USD</v>
          </cell>
        </row>
        <row r="2656">
          <cell r="B2656">
            <v>40612</v>
          </cell>
          <cell r="C2656">
            <v>40612</v>
          </cell>
          <cell r="E2656">
            <v>100000</v>
          </cell>
          <cell r="F2656" t="str">
            <v>EUR</v>
          </cell>
          <cell r="G2656">
            <v>138039</v>
          </cell>
          <cell r="H2656" t="str">
            <v>USD</v>
          </cell>
        </row>
        <row r="2657">
          <cell r="B2657">
            <v>40612</v>
          </cell>
          <cell r="C2657">
            <v>40612</v>
          </cell>
          <cell r="E2657">
            <v>50000</v>
          </cell>
          <cell r="F2657" t="str">
            <v>EUR</v>
          </cell>
          <cell r="G2657">
            <v>69019.5</v>
          </cell>
          <cell r="H2657" t="str">
            <v>USD</v>
          </cell>
        </row>
        <row r="2658">
          <cell r="B2658">
            <v>40612</v>
          </cell>
          <cell r="C2658">
            <v>40612</v>
          </cell>
          <cell r="E2658">
            <v>50000</v>
          </cell>
          <cell r="F2658" t="str">
            <v>EUR</v>
          </cell>
          <cell r="G2658">
            <v>69019.5</v>
          </cell>
          <cell r="H2658" t="str">
            <v>USD</v>
          </cell>
        </row>
        <row r="2659">
          <cell r="B2659">
            <v>40612</v>
          </cell>
          <cell r="C2659">
            <v>40612</v>
          </cell>
          <cell r="E2659">
            <v>50000</v>
          </cell>
          <cell r="F2659" t="str">
            <v>EUR</v>
          </cell>
          <cell r="G2659">
            <v>69019.5</v>
          </cell>
          <cell r="H2659" t="str">
            <v>USD</v>
          </cell>
        </row>
        <row r="2660">
          <cell r="B2660">
            <v>40612</v>
          </cell>
          <cell r="C2660">
            <v>40612</v>
          </cell>
          <cell r="E2660">
            <v>50000</v>
          </cell>
          <cell r="F2660" t="str">
            <v>EUR</v>
          </cell>
          <cell r="G2660">
            <v>69019.5</v>
          </cell>
          <cell r="H2660" t="str">
            <v>USD</v>
          </cell>
        </row>
        <row r="2661">
          <cell r="B2661">
            <v>40612</v>
          </cell>
          <cell r="C2661">
            <v>40612</v>
          </cell>
          <cell r="E2661">
            <v>100000</v>
          </cell>
          <cell r="F2661" t="str">
            <v>EUR</v>
          </cell>
          <cell r="G2661">
            <v>138039</v>
          </cell>
          <cell r="H2661" t="str">
            <v>USD</v>
          </cell>
        </row>
        <row r="2662">
          <cell r="B2662">
            <v>40612</v>
          </cell>
          <cell r="C2662">
            <v>40612</v>
          </cell>
          <cell r="E2662">
            <v>50000</v>
          </cell>
          <cell r="F2662" t="str">
            <v>EUR</v>
          </cell>
          <cell r="G2662">
            <v>69019.5</v>
          </cell>
          <cell r="H2662" t="str">
            <v>USD</v>
          </cell>
        </row>
        <row r="2663">
          <cell r="B2663">
            <v>40612</v>
          </cell>
          <cell r="C2663">
            <v>40612</v>
          </cell>
          <cell r="E2663">
            <v>16171.1</v>
          </cell>
          <cell r="F2663" t="str">
            <v>USD</v>
          </cell>
          <cell r="G2663">
            <v>10000</v>
          </cell>
          <cell r="H2663" t="str">
            <v>GBP</v>
          </cell>
        </row>
        <row r="2664">
          <cell r="B2664">
            <v>40612</v>
          </cell>
          <cell r="C2664">
            <v>40612</v>
          </cell>
          <cell r="E2664">
            <v>16171.1</v>
          </cell>
          <cell r="F2664" t="str">
            <v>USD</v>
          </cell>
          <cell r="G2664">
            <v>10000</v>
          </cell>
          <cell r="H2664" t="str">
            <v>GBP</v>
          </cell>
        </row>
        <row r="2665">
          <cell r="B2665">
            <v>40612</v>
          </cell>
          <cell r="C2665">
            <v>40612</v>
          </cell>
          <cell r="E2665">
            <v>774440.8</v>
          </cell>
          <cell r="F2665" t="str">
            <v>USD</v>
          </cell>
          <cell r="G2665">
            <v>560000</v>
          </cell>
          <cell r="H2665" t="str">
            <v>EUR</v>
          </cell>
        </row>
        <row r="2666">
          <cell r="B2666">
            <v>40612</v>
          </cell>
          <cell r="C2666">
            <v>40612</v>
          </cell>
          <cell r="E2666">
            <v>161711</v>
          </cell>
          <cell r="F2666" t="str">
            <v>USD</v>
          </cell>
          <cell r="G2666">
            <v>100000</v>
          </cell>
          <cell r="H2666" t="str">
            <v>GBP</v>
          </cell>
        </row>
        <row r="2667">
          <cell r="B2667">
            <v>40612</v>
          </cell>
          <cell r="C2667">
            <v>40612</v>
          </cell>
          <cell r="E2667">
            <v>96838</v>
          </cell>
          <cell r="F2667" t="str">
            <v>USD</v>
          </cell>
          <cell r="G2667">
            <v>70000</v>
          </cell>
          <cell r="H2667" t="str">
            <v>EUR</v>
          </cell>
        </row>
        <row r="2668">
          <cell r="B2668">
            <v>40612</v>
          </cell>
          <cell r="C2668">
            <v>40612</v>
          </cell>
          <cell r="E2668">
            <v>41524.5</v>
          </cell>
          <cell r="F2668" t="str">
            <v>USD</v>
          </cell>
          <cell r="G2668">
            <v>30000</v>
          </cell>
          <cell r="H2668" t="str">
            <v>EUR</v>
          </cell>
        </row>
        <row r="2669">
          <cell r="B2669">
            <v>40612</v>
          </cell>
          <cell r="C2669">
            <v>40612</v>
          </cell>
          <cell r="E2669">
            <v>16152.800000000001</v>
          </cell>
          <cell r="F2669" t="str">
            <v>USD</v>
          </cell>
          <cell r="G2669">
            <v>10000</v>
          </cell>
          <cell r="H2669" t="str">
            <v>GBP</v>
          </cell>
        </row>
        <row r="2670">
          <cell r="B2670">
            <v>40612</v>
          </cell>
          <cell r="C2670">
            <v>40612</v>
          </cell>
          <cell r="E2670">
            <v>48475.5</v>
          </cell>
          <cell r="F2670" t="str">
            <v>USD</v>
          </cell>
          <cell r="G2670">
            <v>30000</v>
          </cell>
          <cell r="H2670" t="str">
            <v>GBP</v>
          </cell>
        </row>
        <row r="2671">
          <cell r="B2671">
            <v>40612</v>
          </cell>
          <cell r="C2671">
            <v>40612</v>
          </cell>
          <cell r="E2671">
            <v>55275.999999999993</v>
          </cell>
          <cell r="F2671" t="str">
            <v>USD</v>
          </cell>
          <cell r="G2671">
            <v>40000</v>
          </cell>
          <cell r="H2671" t="str">
            <v>EUR</v>
          </cell>
        </row>
        <row r="2672">
          <cell r="B2672">
            <v>40612</v>
          </cell>
          <cell r="C2672">
            <v>40612</v>
          </cell>
          <cell r="E2672">
            <v>40000</v>
          </cell>
          <cell r="F2672" t="str">
            <v>USD</v>
          </cell>
          <cell r="G2672">
            <v>37330.800000000003</v>
          </cell>
          <cell r="H2672" t="str">
            <v>CHF</v>
          </cell>
        </row>
        <row r="2673">
          <cell r="C2673">
            <v>40612</v>
          </cell>
          <cell r="E2673">
            <v>32896.729999999981</v>
          </cell>
          <cell r="F2673" t="str">
            <v>GEL</v>
          </cell>
        </row>
        <row r="2674">
          <cell r="C2674">
            <v>40612</v>
          </cell>
          <cell r="G2674">
            <v>36035.509999999776</v>
          </cell>
          <cell r="H2674" t="str">
            <v>GEL</v>
          </cell>
        </row>
        <row r="2675">
          <cell r="C2675">
            <v>40612</v>
          </cell>
          <cell r="E2675">
            <v>1797043.2299999967</v>
          </cell>
          <cell r="F2675" t="str">
            <v>GEL</v>
          </cell>
        </row>
        <row r="2676">
          <cell r="C2676">
            <v>40612</v>
          </cell>
          <cell r="G2676">
            <v>1286289.4200000018</v>
          </cell>
          <cell r="H2676" t="str">
            <v>GEL</v>
          </cell>
        </row>
        <row r="2677">
          <cell r="B2677">
            <v>40612</v>
          </cell>
          <cell r="C2677">
            <v>40612</v>
          </cell>
          <cell r="E2677">
            <v>408.03</v>
          </cell>
          <cell r="F2677" t="str">
            <v>GEL</v>
          </cell>
          <cell r="G2677">
            <v>171.56</v>
          </cell>
          <cell r="H2677" t="str">
            <v>EUR</v>
          </cell>
        </row>
        <row r="2678">
          <cell r="B2678">
            <v>40612</v>
          </cell>
          <cell r="C2678">
            <v>40612</v>
          </cell>
          <cell r="E2678">
            <v>1655.19</v>
          </cell>
          <cell r="F2678" t="str">
            <v>GEL</v>
          </cell>
          <cell r="G2678">
            <v>966.28</v>
          </cell>
          <cell r="H2678" t="str">
            <v>USD</v>
          </cell>
        </row>
        <row r="2679">
          <cell r="B2679">
            <v>40612</v>
          </cell>
          <cell r="C2679">
            <v>40612</v>
          </cell>
          <cell r="E2679">
            <v>47.78</v>
          </cell>
          <cell r="F2679" t="str">
            <v>GEL</v>
          </cell>
          <cell r="G2679">
            <v>20.09</v>
          </cell>
          <cell r="H2679" t="str">
            <v>EUR</v>
          </cell>
        </row>
        <row r="2680">
          <cell r="B2680">
            <v>40612</v>
          </cell>
          <cell r="C2680">
            <v>40612</v>
          </cell>
          <cell r="E2680">
            <v>6628.01</v>
          </cell>
          <cell r="F2680" t="str">
            <v>GEL</v>
          </cell>
          <cell r="G2680">
            <v>3869.24</v>
          </cell>
          <cell r="H2680" t="str">
            <v>USD</v>
          </cell>
        </row>
        <row r="2681">
          <cell r="B2681">
            <v>40612</v>
          </cell>
          <cell r="C2681">
            <v>40612</v>
          </cell>
          <cell r="E2681">
            <v>136022.01</v>
          </cell>
          <cell r="F2681" t="str">
            <v>USD</v>
          </cell>
          <cell r="G2681">
            <v>233005.70313000004</v>
          </cell>
          <cell r="H2681" t="str">
            <v>GEL</v>
          </cell>
        </row>
        <row r="2682">
          <cell r="B2682">
            <v>40612</v>
          </cell>
          <cell r="C2682">
            <v>40612</v>
          </cell>
          <cell r="E2682">
            <v>6550.4902979999997</v>
          </cell>
          <cell r="F2682" t="str">
            <v>GEL</v>
          </cell>
          <cell r="G2682">
            <v>2754.39</v>
          </cell>
          <cell r="H2682" t="str">
            <v>EUR</v>
          </cell>
        </row>
        <row r="2683">
          <cell r="B2683">
            <v>40612</v>
          </cell>
          <cell r="C2683">
            <v>40612</v>
          </cell>
          <cell r="E2683">
            <v>42.443913000000002</v>
          </cell>
          <cell r="F2683" t="str">
            <v>GEL</v>
          </cell>
          <cell r="G2683">
            <v>15.31</v>
          </cell>
          <cell r="H2683" t="str">
            <v>GBP</v>
          </cell>
        </row>
        <row r="2684">
          <cell r="B2684">
            <v>40612</v>
          </cell>
          <cell r="C2684">
            <v>40612</v>
          </cell>
          <cell r="E2684">
            <v>50.985720000000001</v>
          </cell>
          <cell r="F2684" t="str">
            <v>GEL</v>
          </cell>
          <cell r="G2684">
            <v>27.77</v>
          </cell>
          <cell r="H2684" t="str">
            <v>CHF</v>
          </cell>
        </row>
        <row r="2685">
          <cell r="B2685">
            <v>40612</v>
          </cell>
          <cell r="C2685">
            <v>40612</v>
          </cell>
          <cell r="E2685">
            <v>467.51099149999999</v>
          </cell>
          <cell r="F2685" t="str">
            <v>GEL</v>
          </cell>
          <cell r="G2685">
            <v>973.15</v>
          </cell>
          <cell r="H2685" t="str">
            <v>ILS</v>
          </cell>
        </row>
        <row r="2686">
          <cell r="B2686">
            <v>40612</v>
          </cell>
          <cell r="C2686">
            <v>40612</v>
          </cell>
          <cell r="E2686">
            <v>144.597915</v>
          </cell>
          <cell r="F2686" t="str">
            <v>GEL</v>
          </cell>
          <cell r="G2686">
            <v>66.989999999999995</v>
          </cell>
          <cell r="H2686" t="str">
            <v>AZN</v>
          </cell>
        </row>
        <row r="2687">
          <cell r="B2687">
            <v>40613</v>
          </cell>
          <cell r="E2687">
            <v>127.56</v>
          </cell>
          <cell r="F2687" t="str">
            <v>GEL</v>
          </cell>
          <cell r="G2687">
            <v>75</v>
          </cell>
          <cell r="H2687" t="str">
            <v>USD</v>
          </cell>
        </row>
        <row r="2688">
          <cell r="E2688">
            <v>3</v>
          </cell>
          <cell r="F2688" t="str">
            <v>USD</v>
          </cell>
          <cell r="G2688">
            <v>5.1000000000000005</v>
          </cell>
          <cell r="H2688" t="str">
            <v>GEL</v>
          </cell>
        </row>
        <row r="2689">
          <cell r="E2689">
            <v>901</v>
          </cell>
          <cell r="F2689" t="str">
            <v>EUR</v>
          </cell>
          <cell r="G2689">
            <v>2121.04</v>
          </cell>
          <cell r="H2689" t="str">
            <v>GEL</v>
          </cell>
        </row>
        <row r="2690">
          <cell r="E2690">
            <v>955.76</v>
          </cell>
          <cell r="F2690" t="str">
            <v>GEL</v>
          </cell>
          <cell r="G2690">
            <v>406</v>
          </cell>
          <cell r="H2690" t="str">
            <v>EUR</v>
          </cell>
        </row>
        <row r="2691">
          <cell r="E2691">
            <v>0.95000000000000007</v>
          </cell>
          <cell r="F2691" t="str">
            <v>GEL</v>
          </cell>
          <cell r="G2691">
            <v>0.56000000000000005</v>
          </cell>
          <cell r="H2691" t="str">
            <v>USD</v>
          </cell>
        </row>
        <row r="2692">
          <cell r="E2692">
            <v>22.650000000000002</v>
          </cell>
          <cell r="F2692" t="str">
            <v>EUR</v>
          </cell>
          <cell r="G2692">
            <v>53.32</v>
          </cell>
          <cell r="H2692" t="str">
            <v>GEL</v>
          </cell>
        </row>
        <row r="2693">
          <cell r="E2693">
            <v>41.61</v>
          </cell>
          <cell r="F2693" t="str">
            <v>USD</v>
          </cell>
          <cell r="G2693">
            <v>70.77</v>
          </cell>
          <cell r="H2693" t="str">
            <v>GEL</v>
          </cell>
        </row>
        <row r="2694">
          <cell r="E2694">
            <v>10</v>
          </cell>
          <cell r="F2694" t="str">
            <v>GBP</v>
          </cell>
          <cell r="G2694">
            <v>27.51</v>
          </cell>
          <cell r="H2694" t="str">
            <v>GEL</v>
          </cell>
        </row>
        <row r="2695">
          <cell r="E2695">
            <v>319.65000000000003</v>
          </cell>
          <cell r="F2695" t="str">
            <v>GEL</v>
          </cell>
          <cell r="G2695">
            <v>187.94</v>
          </cell>
          <cell r="H2695" t="str">
            <v>USD</v>
          </cell>
        </row>
        <row r="2696">
          <cell r="E2696">
            <v>102.05</v>
          </cell>
          <cell r="F2696" t="str">
            <v>GEL</v>
          </cell>
          <cell r="G2696">
            <v>60</v>
          </cell>
          <cell r="H2696" t="str">
            <v>USD</v>
          </cell>
        </row>
        <row r="2697">
          <cell r="E2697">
            <v>102.05</v>
          </cell>
          <cell r="F2697" t="str">
            <v>GEL</v>
          </cell>
          <cell r="G2697">
            <v>60</v>
          </cell>
          <cell r="H2697" t="str">
            <v>USD</v>
          </cell>
        </row>
        <row r="2698">
          <cell r="E2698">
            <v>85.04</v>
          </cell>
          <cell r="F2698" t="str">
            <v>GEL</v>
          </cell>
          <cell r="G2698">
            <v>50</v>
          </cell>
          <cell r="H2698" t="str">
            <v>USD</v>
          </cell>
        </row>
        <row r="2699">
          <cell r="E2699">
            <v>27630</v>
          </cell>
          <cell r="F2699" t="str">
            <v>USD</v>
          </cell>
          <cell r="G2699">
            <v>20000</v>
          </cell>
          <cell r="H2699" t="str">
            <v>EUR</v>
          </cell>
        </row>
        <row r="2700">
          <cell r="E2700">
            <v>2500</v>
          </cell>
          <cell r="F2700" t="str">
            <v>JPY</v>
          </cell>
          <cell r="G2700">
            <v>51.29</v>
          </cell>
          <cell r="H2700" t="str">
            <v>GEL</v>
          </cell>
        </row>
        <row r="2701">
          <cell r="E2701">
            <v>500000</v>
          </cell>
          <cell r="F2701" t="str">
            <v>USD</v>
          </cell>
          <cell r="G2701">
            <v>850400</v>
          </cell>
          <cell r="H2701" t="str">
            <v>GEL</v>
          </cell>
        </row>
        <row r="2702">
          <cell r="E2702">
            <v>135648.07</v>
          </cell>
          <cell r="F2702" t="str">
            <v>USD</v>
          </cell>
          <cell r="G2702">
            <v>98000</v>
          </cell>
          <cell r="H2702" t="str">
            <v>EUR</v>
          </cell>
        </row>
        <row r="2703">
          <cell r="E2703">
            <v>138230</v>
          </cell>
          <cell r="F2703" t="str">
            <v>USD</v>
          </cell>
          <cell r="G2703">
            <v>100000</v>
          </cell>
          <cell r="H2703" t="str">
            <v>EUR</v>
          </cell>
        </row>
        <row r="2704">
          <cell r="E2704">
            <v>2000</v>
          </cell>
          <cell r="F2704" t="str">
            <v>GEL</v>
          </cell>
          <cell r="G2704">
            <v>1176.47</v>
          </cell>
          <cell r="H2704" t="str">
            <v>USD</v>
          </cell>
        </row>
        <row r="2705">
          <cell r="E2705">
            <v>49962</v>
          </cell>
          <cell r="F2705" t="str">
            <v>USD</v>
          </cell>
          <cell r="G2705">
            <v>50000</v>
          </cell>
          <cell r="H2705" t="str">
            <v>AUD</v>
          </cell>
        </row>
        <row r="2706">
          <cell r="E2706">
            <v>550</v>
          </cell>
          <cell r="F2706" t="str">
            <v>USD</v>
          </cell>
          <cell r="G2706">
            <v>935.44</v>
          </cell>
          <cell r="H2706" t="str">
            <v>GEL</v>
          </cell>
        </row>
        <row r="2707">
          <cell r="E2707">
            <v>0.12</v>
          </cell>
          <cell r="F2707" t="str">
            <v>USD</v>
          </cell>
          <cell r="G2707">
            <v>0.2</v>
          </cell>
          <cell r="H2707" t="str">
            <v>GEL</v>
          </cell>
        </row>
        <row r="2708">
          <cell r="E2708">
            <v>401.73</v>
          </cell>
          <cell r="F2708" t="str">
            <v>GEL</v>
          </cell>
          <cell r="G2708">
            <v>238.70000000000002</v>
          </cell>
          <cell r="H2708" t="str">
            <v>USD</v>
          </cell>
        </row>
        <row r="2709">
          <cell r="E2709">
            <v>8.5</v>
          </cell>
          <cell r="F2709" t="str">
            <v>GEL</v>
          </cell>
          <cell r="G2709">
            <v>5</v>
          </cell>
          <cell r="H2709" t="str">
            <v>USD</v>
          </cell>
        </row>
        <row r="2710">
          <cell r="E2710">
            <v>1.7</v>
          </cell>
          <cell r="F2710" t="str">
            <v>GEL</v>
          </cell>
          <cell r="G2710">
            <v>1</v>
          </cell>
          <cell r="H2710" t="str">
            <v>USD</v>
          </cell>
        </row>
        <row r="2711">
          <cell r="E2711">
            <v>0.43</v>
          </cell>
          <cell r="F2711" t="str">
            <v>GEL</v>
          </cell>
          <cell r="G2711">
            <v>0.25</v>
          </cell>
          <cell r="H2711" t="str">
            <v>USD</v>
          </cell>
        </row>
        <row r="2712">
          <cell r="E2712">
            <v>0.85</v>
          </cell>
          <cell r="F2712" t="str">
            <v>GEL</v>
          </cell>
          <cell r="G2712">
            <v>0.5</v>
          </cell>
          <cell r="H2712" t="str">
            <v>USD</v>
          </cell>
        </row>
        <row r="2713">
          <cell r="E2713">
            <v>4.6500000000000004</v>
          </cell>
          <cell r="F2713" t="str">
            <v>GEL</v>
          </cell>
          <cell r="G2713">
            <v>2.73</v>
          </cell>
          <cell r="H2713" t="str">
            <v>USD</v>
          </cell>
        </row>
        <row r="2714">
          <cell r="E2714">
            <v>30.32</v>
          </cell>
          <cell r="F2714" t="str">
            <v>GEL</v>
          </cell>
          <cell r="G2714">
            <v>17.82</v>
          </cell>
          <cell r="H2714" t="str">
            <v>USD</v>
          </cell>
        </row>
        <row r="2715">
          <cell r="E2715">
            <v>5050</v>
          </cell>
          <cell r="F2715" t="str">
            <v>USD</v>
          </cell>
          <cell r="G2715">
            <v>8696.64</v>
          </cell>
          <cell r="H2715" t="str">
            <v>GEL</v>
          </cell>
        </row>
        <row r="2716">
          <cell r="E2716">
            <v>13.27</v>
          </cell>
          <cell r="F2716" t="str">
            <v>GEL</v>
          </cell>
          <cell r="G2716">
            <v>7.8</v>
          </cell>
          <cell r="H2716" t="str">
            <v>USD</v>
          </cell>
        </row>
        <row r="2717">
          <cell r="E2717">
            <v>12.92</v>
          </cell>
          <cell r="F2717" t="str">
            <v>GEL</v>
          </cell>
          <cell r="G2717">
            <v>7.6000000000000005</v>
          </cell>
          <cell r="H2717" t="str">
            <v>USD</v>
          </cell>
        </row>
        <row r="2718">
          <cell r="E2718">
            <v>2.7</v>
          </cell>
          <cell r="F2718" t="str">
            <v>GEL</v>
          </cell>
          <cell r="G2718">
            <v>1.59</v>
          </cell>
          <cell r="H2718" t="str">
            <v>USD</v>
          </cell>
        </row>
        <row r="2719">
          <cell r="E2719">
            <v>8.84</v>
          </cell>
          <cell r="F2719" t="str">
            <v>GEL</v>
          </cell>
          <cell r="G2719">
            <v>5.2</v>
          </cell>
          <cell r="H2719" t="str">
            <v>USD</v>
          </cell>
        </row>
        <row r="2720">
          <cell r="E2720">
            <v>1</v>
          </cell>
          <cell r="F2720" t="str">
            <v>GEL</v>
          </cell>
          <cell r="G2720">
            <v>0.59</v>
          </cell>
          <cell r="H2720" t="str">
            <v>USD</v>
          </cell>
        </row>
        <row r="2721">
          <cell r="E2721">
            <v>3.72</v>
          </cell>
          <cell r="F2721" t="str">
            <v>GEL</v>
          </cell>
          <cell r="G2721">
            <v>2.19</v>
          </cell>
          <cell r="H2721" t="str">
            <v>USD</v>
          </cell>
        </row>
        <row r="2722">
          <cell r="E2722">
            <v>2.02</v>
          </cell>
          <cell r="F2722" t="str">
            <v>GEL</v>
          </cell>
          <cell r="G2722">
            <v>1.19</v>
          </cell>
          <cell r="H2722" t="str">
            <v>USD</v>
          </cell>
        </row>
        <row r="2723">
          <cell r="E2723">
            <v>0.51</v>
          </cell>
          <cell r="F2723" t="str">
            <v>GEL</v>
          </cell>
          <cell r="G2723">
            <v>0.3</v>
          </cell>
          <cell r="H2723" t="str">
            <v>USD</v>
          </cell>
        </row>
        <row r="2724">
          <cell r="E2724">
            <v>2.89</v>
          </cell>
          <cell r="F2724" t="str">
            <v>GEL</v>
          </cell>
          <cell r="G2724">
            <v>1.7</v>
          </cell>
          <cell r="H2724" t="str">
            <v>USD</v>
          </cell>
        </row>
        <row r="2725">
          <cell r="E2725">
            <v>4.0600000000000005</v>
          </cell>
          <cell r="F2725" t="str">
            <v>GEL</v>
          </cell>
          <cell r="G2725">
            <v>2.39</v>
          </cell>
          <cell r="H2725" t="str">
            <v>USD</v>
          </cell>
        </row>
        <row r="2726">
          <cell r="E2726">
            <v>0.34</v>
          </cell>
          <cell r="F2726" t="str">
            <v>GEL</v>
          </cell>
          <cell r="G2726">
            <v>0.2</v>
          </cell>
          <cell r="H2726" t="str">
            <v>USD</v>
          </cell>
        </row>
        <row r="2727">
          <cell r="E2727">
            <v>1</v>
          </cell>
          <cell r="F2727" t="str">
            <v>GEL</v>
          </cell>
          <cell r="G2727">
            <v>0.59</v>
          </cell>
          <cell r="H2727" t="str">
            <v>USD</v>
          </cell>
        </row>
        <row r="2728">
          <cell r="E2728">
            <v>7.1400000000000006</v>
          </cell>
          <cell r="F2728" t="str">
            <v>GEL</v>
          </cell>
          <cell r="G2728">
            <v>4.2</v>
          </cell>
          <cell r="H2728" t="str">
            <v>USD</v>
          </cell>
        </row>
        <row r="2729">
          <cell r="E2729">
            <v>6.63</v>
          </cell>
          <cell r="F2729" t="str">
            <v>GEL</v>
          </cell>
          <cell r="G2729">
            <v>3.9</v>
          </cell>
          <cell r="H2729" t="str">
            <v>USD</v>
          </cell>
        </row>
        <row r="2730">
          <cell r="E2730">
            <v>6.63</v>
          </cell>
          <cell r="F2730" t="str">
            <v>GEL</v>
          </cell>
          <cell r="G2730">
            <v>3.9</v>
          </cell>
          <cell r="H2730" t="str">
            <v>USD</v>
          </cell>
        </row>
        <row r="2731">
          <cell r="E2731">
            <v>6.63</v>
          </cell>
          <cell r="F2731" t="str">
            <v>GEL</v>
          </cell>
          <cell r="G2731">
            <v>3.9</v>
          </cell>
          <cell r="H2731" t="str">
            <v>USD</v>
          </cell>
        </row>
        <row r="2732">
          <cell r="E2732">
            <v>6.63</v>
          </cell>
          <cell r="F2732" t="str">
            <v>GEL</v>
          </cell>
          <cell r="G2732">
            <v>3.9</v>
          </cell>
          <cell r="H2732" t="str">
            <v>USD</v>
          </cell>
        </row>
        <row r="2733">
          <cell r="E2733">
            <v>6.63</v>
          </cell>
          <cell r="F2733" t="str">
            <v>GEL</v>
          </cell>
          <cell r="G2733">
            <v>3.9</v>
          </cell>
          <cell r="H2733" t="str">
            <v>USD</v>
          </cell>
        </row>
        <row r="2734">
          <cell r="E2734">
            <v>3.72</v>
          </cell>
          <cell r="F2734" t="str">
            <v>GEL</v>
          </cell>
          <cell r="G2734">
            <v>2.19</v>
          </cell>
          <cell r="H2734" t="str">
            <v>USD</v>
          </cell>
        </row>
        <row r="2735">
          <cell r="E2735">
            <v>0.34</v>
          </cell>
          <cell r="F2735" t="str">
            <v>GEL</v>
          </cell>
          <cell r="G2735">
            <v>0.2</v>
          </cell>
          <cell r="H2735" t="str">
            <v>USD</v>
          </cell>
        </row>
        <row r="2736">
          <cell r="E2736">
            <v>6.1000000000000005</v>
          </cell>
          <cell r="F2736" t="str">
            <v>GEL</v>
          </cell>
          <cell r="G2736">
            <v>3.59</v>
          </cell>
          <cell r="H2736" t="str">
            <v>USD</v>
          </cell>
        </row>
        <row r="2737">
          <cell r="E2737">
            <v>13.26</v>
          </cell>
          <cell r="F2737" t="str">
            <v>GEL</v>
          </cell>
          <cell r="G2737">
            <v>7.8</v>
          </cell>
          <cell r="H2737" t="str">
            <v>USD</v>
          </cell>
        </row>
        <row r="2738">
          <cell r="E2738">
            <v>0.34</v>
          </cell>
          <cell r="F2738" t="str">
            <v>GEL</v>
          </cell>
          <cell r="G2738">
            <v>0.2</v>
          </cell>
          <cell r="H2738" t="str">
            <v>USD</v>
          </cell>
        </row>
        <row r="2739">
          <cell r="E2739">
            <v>0.34</v>
          </cell>
          <cell r="F2739" t="str">
            <v>GEL</v>
          </cell>
          <cell r="G2739">
            <v>0.2</v>
          </cell>
          <cell r="H2739" t="str">
            <v>USD</v>
          </cell>
        </row>
        <row r="2740">
          <cell r="E2740">
            <v>1.36</v>
          </cell>
          <cell r="F2740" t="str">
            <v>GEL</v>
          </cell>
          <cell r="G2740">
            <v>0.8</v>
          </cell>
          <cell r="H2740" t="str">
            <v>USD</v>
          </cell>
        </row>
        <row r="2741">
          <cell r="E2741">
            <v>1</v>
          </cell>
          <cell r="F2741" t="str">
            <v>GEL</v>
          </cell>
          <cell r="G2741">
            <v>0.59</v>
          </cell>
          <cell r="H2741" t="str">
            <v>USD</v>
          </cell>
        </row>
        <row r="2742">
          <cell r="E2742">
            <v>2</v>
          </cell>
          <cell r="F2742" t="str">
            <v>GEL</v>
          </cell>
          <cell r="G2742">
            <v>1.18</v>
          </cell>
          <cell r="H2742" t="str">
            <v>USD</v>
          </cell>
        </row>
        <row r="2743">
          <cell r="E2743">
            <v>1.7</v>
          </cell>
          <cell r="F2743" t="str">
            <v>GEL</v>
          </cell>
          <cell r="G2743">
            <v>1</v>
          </cell>
          <cell r="H2743" t="str">
            <v>USD</v>
          </cell>
        </row>
        <row r="2744">
          <cell r="E2744">
            <v>2.02</v>
          </cell>
          <cell r="F2744" t="str">
            <v>GEL</v>
          </cell>
          <cell r="G2744">
            <v>1.19</v>
          </cell>
          <cell r="H2744" t="str">
            <v>USD</v>
          </cell>
        </row>
        <row r="2745">
          <cell r="E2745">
            <v>0.88</v>
          </cell>
          <cell r="F2745" t="str">
            <v>GEL</v>
          </cell>
          <cell r="G2745">
            <v>0.52</v>
          </cell>
          <cell r="H2745" t="str">
            <v>USD</v>
          </cell>
        </row>
        <row r="2746">
          <cell r="E2746">
            <v>1.7</v>
          </cell>
          <cell r="F2746" t="str">
            <v>GEL</v>
          </cell>
          <cell r="G2746">
            <v>1</v>
          </cell>
          <cell r="H2746" t="str">
            <v>USD</v>
          </cell>
        </row>
        <row r="2747">
          <cell r="E2747">
            <v>1.02</v>
          </cell>
          <cell r="F2747" t="str">
            <v>GEL</v>
          </cell>
          <cell r="G2747">
            <v>0.6</v>
          </cell>
          <cell r="H2747" t="str">
            <v>USD</v>
          </cell>
        </row>
        <row r="2748">
          <cell r="E2748">
            <v>4.74</v>
          </cell>
          <cell r="F2748" t="str">
            <v>GEL</v>
          </cell>
          <cell r="G2748">
            <v>2.79</v>
          </cell>
          <cell r="H2748" t="str">
            <v>USD</v>
          </cell>
        </row>
        <row r="2749">
          <cell r="E2749">
            <v>1</v>
          </cell>
          <cell r="F2749" t="str">
            <v>GEL</v>
          </cell>
          <cell r="G2749">
            <v>0.59</v>
          </cell>
          <cell r="H2749" t="str">
            <v>USD</v>
          </cell>
        </row>
        <row r="2750">
          <cell r="E2750">
            <v>2.04</v>
          </cell>
          <cell r="F2750" t="str">
            <v>GEL</v>
          </cell>
          <cell r="G2750">
            <v>1.2</v>
          </cell>
          <cell r="H2750" t="str">
            <v>USD</v>
          </cell>
        </row>
        <row r="2751">
          <cell r="E2751">
            <v>1</v>
          </cell>
          <cell r="F2751" t="str">
            <v>GEL</v>
          </cell>
          <cell r="G2751">
            <v>0.59</v>
          </cell>
          <cell r="H2751" t="str">
            <v>USD</v>
          </cell>
        </row>
        <row r="2752">
          <cell r="E2752">
            <v>1.36</v>
          </cell>
          <cell r="F2752" t="str">
            <v>GEL</v>
          </cell>
          <cell r="G2752">
            <v>0.8</v>
          </cell>
          <cell r="H2752" t="str">
            <v>USD</v>
          </cell>
        </row>
        <row r="2753">
          <cell r="E2753">
            <v>0.68</v>
          </cell>
          <cell r="F2753" t="str">
            <v>GEL</v>
          </cell>
          <cell r="G2753">
            <v>0.4</v>
          </cell>
          <cell r="H2753" t="str">
            <v>USD</v>
          </cell>
        </row>
        <row r="2754">
          <cell r="E2754">
            <v>0.34</v>
          </cell>
          <cell r="F2754" t="str">
            <v>GEL</v>
          </cell>
          <cell r="G2754">
            <v>0.2</v>
          </cell>
          <cell r="H2754" t="str">
            <v>USD</v>
          </cell>
        </row>
        <row r="2755">
          <cell r="E2755">
            <v>0.2</v>
          </cell>
          <cell r="F2755" t="str">
            <v>GEL</v>
          </cell>
          <cell r="G2755">
            <v>0.12</v>
          </cell>
          <cell r="H2755" t="str">
            <v>USD</v>
          </cell>
        </row>
        <row r="2756">
          <cell r="E2756">
            <v>4.08</v>
          </cell>
          <cell r="F2756" t="str">
            <v>GEL</v>
          </cell>
          <cell r="G2756">
            <v>2.4</v>
          </cell>
          <cell r="H2756" t="str">
            <v>USD</v>
          </cell>
        </row>
        <row r="2757">
          <cell r="E2757">
            <v>0.34</v>
          </cell>
          <cell r="F2757" t="str">
            <v>GEL</v>
          </cell>
          <cell r="G2757">
            <v>0.2</v>
          </cell>
          <cell r="H2757" t="str">
            <v>USD</v>
          </cell>
        </row>
        <row r="2758">
          <cell r="E2758">
            <v>2</v>
          </cell>
          <cell r="F2758" t="str">
            <v>GEL</v>
          </cell>
          <cell r="G2758">
            <v>1.18</v>
          </cell>
          <cell r="H2758" t="str">
            <v>USD</v>
          </cell>
        </row>
        <row r="2759">
          <cell r="E2759">
            <v>1.02</v>
          </cell>
          <cell r="F2759" t="str">
            <v>GEL</v>
          </cell>
          <cell r="G2759">
            <v>0.6</v>
          </cell>
          <cell r="H2759" t="str">
            <v>USD</v>
          </cell>
        </row>
        <row r="2760">
          <cell r="E2760">
            <v>1.0900000000000001</v>
          </cell>
          <cell r="F2760" t="str">
            <v>GEL</v>
          </cell>
          <cell r="G2760">
            <v>0.64</v>
          </cell>
          <cell r="H2760" t="str">
            <v>USD</v>
          </cell>
        </row>
        <row r="2761">
          <cell r="E2761">
            <v>0.85</v>
          </cell>
          <cell r="F2761" t="str">
            <v>GEL</v>
          </cell>
          <cell r="G2761">
            <v>0.5</v>
          </cell>
          <cell r="H2761" t="str">
            <v>USD</v>
          </cell>
        </row>
        <row r="2762">
          <cell r="E2762">
            <v>1.02</v>
          </cell>
          <cell r="F2762" t="str">
            <v>GEL</v>
          </cell>
          <cell r="G2762">
            <v>0.6</v>
          </cell>
          <cell r="H2762" t="str">
            <v>USD</v>
          </cell>
        </row>
        <row r="2763">
          <cell r="E2763">
            <v>2.04</v>
          </cell>
          <cell r="F2763" t="str">
            <v>GEL</v>
          </cell>
          <cell r="G2763">
            <v>1.2</v>
          </cell>
          <cell r="H2763" t="str">
            <v>USD</v>
          </cell>
        </row>
        <row r="2764">
          <cell r="E2764">
            <v>14.280000000000001</v>
          </cell>
          <cell r="F2764" t="str">
            <v>GEL</v>
          </cell>
          <cell r="G2764">
            <v>8.4</v>
          </cell>
          <cell r="H2764" t="str">
            <v>USD</v>
          </cell>
        </row>
        <row r="2765">
          <cell r="E2765">
            <v>5.42</v>
          </cell>
          <cell r="F2765" t="str">
            <v>GEL</v>
          </cell>
          <cell r="G2765">
            <v>3.19</v>
          </cell>
          <cell r="H2765" t="str">
            <v>USD</v>
          </cell>
        </row>
        <row r="2766">
          <cell r="E2766">
            <v>0.85</v>
          </cell>
          <cell r="F2766" t="str">
            <v>GEL</v>
          </cell>
          <cell r="G2766">
            <v>0.5</v>
          </cell>
          <cell r="H2766" t="str">
            <v>USD</v>
          </cell>
        </row>
        <row r="2767">
          <cell r="E2767">
            <v>1.02</v>
          </cell>
          <cell r="F2767" t="str">
            <v>GEL</v>
          </cell>
          <cell r="G2767">
            <v>0.6</v>
          </cell>
          <cell r="H2767" t="str">
            <v>USD</v>
          </cell>
        </row>
        <row r="2768">
          <cell r="E2768">
            <v>17.010000000000002</v>
          </cell>
          <cell r="F2768" t="str">
            <v>GEL</v>
          </cell>
          <cell r="G2768">
            <v>10</v>
          </cell>
          <cell r="H2768" t="str">
            <v>USD</v>
          </cell>
        </row>
        <row r="2769">
          <cell r="E2769">
            <v>1.02</v>
          </cell>
          <cell r="F2769" t="str">
            <v>GEL</v>
          </cell>
          <cell r="G2769">
            <v>0.6</v>
          </cell>
          <cell r="H2769" t="str">
            <v>USD</v>
          </cell>
        </row>
        <row r="2770">
          <cell r="E2770">
            <v>6.8</v>
          </cell>
          <cell r="F2770" t="str">
            <v>GEL</v>
          </cell>
          <cell r="G2770">
            <v>4</v>
          </cell>
          <cell r="H2770" t="str">
            <v>USD</v>
          </cell>
        </row>
        <row r="2771">
          <cell r="E2771">
            <v>1.36</v>
          </cell>
          <cell r="F2771" t="str">
            <v>GEL</v>
          </cell>
          <cell r="G2771">
            <v>0.8</v>
          </cell>
          <cell r="H2771" t="str">
            <v>USD</v>
          </cell>
        </row>
        <row r="2772">
          <cell r="E2772">
            <v>1.7</v>
          </cell>
          <cell r="F2772" t="str">
            <v>GEL</v>
          </cell>
          <cell r="G2772">
            <v>1</v>
          </cell>
          <cell r="H2772" t="str">
            <v>USD</v>
          </cell>
        </row>
        <row r="2773">
          <cell r="E2773">
            <v>2.38</v>
          </cell>
          <cell r="F2773" t="str">
            <v>GEL</v>
          </cell>
          <cell r="G2773">
            <v>1.4000000000000001</v>
          </cell>
          <cell r="H2773" t="str">
            <v>USD</v>
          </cell>
        </row>
        <row r="2774">
          <cell r="E2774">
            <v>2.04</v>
          </cell>
          <cell r="F2774" t="str">
            <v>GEL</v>
          </cell>
          <cell r="G2774">
            <v>1.2</v>
          </cell>
          <cell r="H2774" t="str">
            <v>USD</v>
          </cell>
        </row>
        <row r="2775">
          <cell r="E2775">
            <v>1.36</v>
          </cell>
          <cell r="F2775" t="str">
            <v>GEL</v>
          </cell>
          <cell r="G2775">
            <v>0.8</v>
          </cell>
          <cell r="H2775" t="str">
            <v>USD</v>
          </cell>
        </row>
        <row r="2776">
          <cell r="E2776">
            <v>1.22</v>
          </cell>
          <cell r="F2776" t="str">
            <v>GEL</v>
          </cell>
          <cell r="G2776">
            <v>0.72</v>
          </cell>
          <cell r="H2776" t="str">
            <v>USD</v>
          </cell>
        </row>
        <row r="2777">
          <cell r="E2777">
            <v>6.12</v>
          </cell>
          <cell r="F2777" t="str">
            <v>GEL</v>
          </cell>
          <cell r="G2777">
            <v>3.6</v>
          </cell>
          <cell r="H2777" t="str">
            <v>USD</v>
          </cell>
        </row>
        <row r="2778">
          <cell r="E2778">
            <v>10.540000000000001</v>
          </cell>
          <cell r="F2778" t="str">
            <v>GEL</v>
          </cell>
          <cell r="G2778">
            <v>6.2</v>
          </cell>
          <cell r="H2778" t="str">
            <v>USD</v>
          </cell>
        </row>
        <row r="2779">
          <cell r="E2779">
            <v>3.06</v>
          </cell>
          <cell r="F2779" t="str">
            <v>GEL</v>
          </cell>
          <cell r="G2779">
            <v>1.8</v>
          </cell>
          <cell r="H2779" t="str">
            <v>USD</v>
          </cell>
        </row>
        <row r="2780">
          <cell r="E2780">
            <v>14.96</v>
          </cell>
          <cell r="F2780" t="str">
            <v>GEL</v>
          </cell>
          <cell r="G2780">
            <v>8.8000000000000007</v>
          </cell>
          <cell r="H2780" t="str">
            <v>USD</v>
          </cell>
        </row>
        <row r="2781">
          <cell r="E2781">
            <v>16.64</v>
          </cell>
          <cell r="F2781" t="str">
            <v>GEL</v>
          </cell>
          <cell r="G2781">
            <v>9.7900000000000009</v>
          </cell>
          <cell r="H2781" t="str">
            <v>USD</v>
          </cell>
        </row>
        <row r="2782">
          <cell r="E2782">
            <v>2.72</v>
          </cell>
          <cell r="F2782" t="str">
            <v>GEL</v>
          </cell>
          <cell r="G2782">
            <v>1.6</v>
          </cell>
          <cell r="H2782" t="str">
            <v>USD</v>
          </cell>
        </row>
        <row r="2783">
          <cell r="E2783">
            <v>12.92</v>
          </cell>
          <cell r="F2783" t="str">
            <v>GEL</v>
          </cell>
          <cell r="G2783">
            <v>7.6000000000000005</v>
          </cell>
          <cell r="H2783" t="str">
            <v>USD</v>
          </cell>
        </row>
        <row r="2784">
          <cell r="E2784">
            <v>11.84</v>
          </cell>
          <cell r="F2784" t="str">
            <v>GEL</v>
          </cell>
          <cell r="G2784">
            <v>6.97</v>
          </cell>
          <cell r="H2784" t="str">
            <v>USD</v>
          </cell>
        </row>
        <row r="2785">
          <cell r="E2785">
            <v>1</v>
          </cell>
          <cell r="F2785" t="str">
            <v>GEL</v>
          </cell>
          <cell r="G2785">
            <v>0.59</v>
          </cell>
          <cell r="H2785" t="str">
            <v>USD</v>
          </cell>
        </row>
        <row r="2786">
          <cell r="E2786">
            <v>0.34</v>
          </cell>
          <cell r="F2786" t="str">
            <v>GEL</v>
          </cell>
          <cell r="G2786">
            <v>0.2</v>
          </cell>
          <cell r="H2786" t="str">
            <v>USD</v>
          </cell>
        </row>
        <row r="2787">
          <cell r="E2787">
            <v>0.2</v>
          </cell>
          <cell r="F2787" t="str">
            <v>GEL</v>
          </cell>
          <cell r="G2787">
            <v>0.12</v>
          </cell>
          <cell r="H2787" t="str">
            <v>USD</v>
          </cell>
        </row>
        <row r="2788">
          <cell r="E2788">
            <v>0.85</v>
          </cell>
          <cell r="F2788" t="str">
            <v>GEL</v>
          </cell>
          <cell r="G2788">
            <v>0.5</v>
          </cell>
          <cell r="H2788" t="str">
            <v>USD</v>
          </cell>
        </row>
        <row r="2789">
          <cell r="E2789">
            <v>1.7</v>
          </cell>
          <cell r="F2789" t="str">
            <v>GEL</v>
          </cell>
          <cell r="G2789">
            <v>1</v>
          </cell>
          <cell r="H2789" t="str">
            <v>USD</v>
          </cell>
        </row>
        <row r="2790">
          <cell r="E2790">
            <v>0.34</v>
          </cell>
          <cell r="F2790" t="str">
            <v>GEL</v>
          </cell>
          <cell r="G2790">
            <v>0.2</v>
          </cell>
          <cell r="H2790" t="str">
            <v>USD</v>
          </cell>
        </row>
        <row r="2791">
          <cell r="E2791">
            <v>1</v>
          </cell>
          <cell r="F2791" t="str">
            <v>GEL</v>
          </cell>
          <cell r="G2791">
            <v>0.59</v>
          </cell>
          <cell r="H2791" t="str">
            <v>USD</v>
          </cell>
        </row>
        <row r="2792">
          <cell r="E2792">
            <v>1</v>
          </cell>
          <cell r="F2792" t="str">
            <v>GEL</v>
          </cell>
          <cell r="G2792">
            <v>0.59</v>
          </cell>
          <cell r="H2792" t="str">
            <v>USD</v>
          </cell>
        </row>
        <row r="2793">
          <cell r="E2793">
            <v>0.2</v>
          </cell>
          <cell r="F2793" t="str">
            <v>GEL</v>
          </cell>
          <cell r="G2793">
            <v>0.12</v>
          </cell>
          <cell r="H2793" t="str">
            <v>USD</v>
          </cell>
        </row>
        <row r="2794">
          <cell r="E2794">
            <v>2.04</v>
          </cell>
          <cell r="F2794" t="str">
            <v>GEL</v>
          </cell>
          <cell r="G2794">
            <v>1.2</v>
          </cell>
          <cell r="H2794" t="str">
            <v>USD</v>
          </cell>
        </row>
        <row r="2795">
          <cell r="E2795">
            <v>1</v>
          </cell>
          <cell r="F2795" t="str">
            <v>GEL</v>
          </cell>
          <cell r="G2795">
            <v>0.59</v>
          </cell>
          <cell r="H2795" t="str">
            <v>USD</v>
          </cell>
        </row>
        <row r="2796">
          <cell r="E2796">
            <v>0.34</v>
          </cell>
          <cell r="F2796" t="str">
            <v>GEL</v>
          </cell>
          <cell r="G2796">
            <v>0.2</v>
          </cell>
          <cell r="H2796" t="str">
            <v>USD</v>
          </cell>
        </row>
        <row r="2797">
          <cell r="E2797">
            <v>1.7</v>
          </cell>
          <cell r="F2797" t="str">
            <v>GEL</v>
          </cell>
          <cell r="G2797">
            <v>1</v>
          </cell>
          <cell r="H2797" t="str">
            <v>USD</v>
          </cell>
        </row>
        <row r="2798">
          <cell r="E2798">
            <v>1.9000000000000001</v>
          </cell>
          <cell r="F2798" t="str">
            <v>GEL</v>
          </cell>
          <cell r="G2798">
            <v>1.1200000000000001</v>
          </cell>
          <cell r="H2798" t="str">
            <v>USD</v>
          </cell>
        </row>
        <row r="2799">
          <cell r="E2799">
            <v>1.7</v>
          </cell>
          <cell r="F2799" t="str">
            <v>GEL</v>
          </cell>
          <cell r="G2799">
            <v>1</v>
          </cell>
          <cell r="H2799" t="str">
            <v>USD</v>
          </cell>
        </row>
        <row r="2800">
          <cell r="E2800">
            <v>1.02</v>
          </cell>
          <cell r="F2800" t="str">
            <v>GEL</v>
          </cell>
          <cell r="G2800">
            <v>0.6</v>
          </cell>
          <cell r="H2800" t="str">
            <v>USD</v>
          </cell>
        </row>
        <row r="2801">
          <cell r="E2801">
            <v>0.68</v>
          </cell>
          <cell r="F2801" t="str">
            <v>GEL</v>
          </cell>
          <cell r="G2801">
            <v>0.4</v>
          </cell>
          <cell r="H2801" t="str">
            <v>USD</v>
          </cell>
        </row>
        <row r="2802">
          <cell r="E2802">
            <v>2.38</v>
          </cell>
          <cell r="F2802" t="str">
            <v>GEL</v>
          </cell>
          <cell r="G2802">
            <v>1.4000000000000001</v>
          </cell>
          <cell r="H2802" t="str">
            <v>USD</v>
          </cell>
        </row>
        <row r="2803">
          <cell r="E2803">
            <v>0.2</v>
          </cell>
          <cell r="F2803" t="str">
            <v>GEL</v>
          </cell>
          <cell r="G2803">
            <v>0.12</v>
          </cell>
          <cell r="H2803" t="str">
            <v>USD</v>
          </cell>
        </row>
        <row r="2804">
          <cell r="E2804">
            <v>0.34</v>
          </cell>
          <cell r="F2804" t="str">
            <v>GEL</v>
          </cell>
          <cell r="G2804">
            <v>0.2</v>
          </cell>
          <cell r="H2804" t="str">
            <v>USD</v>
          </cell>
        </row>
        <row r="2805">
          <cell r="E2805">
            <v>1.36</v>
          </cell>
          <cell r="F2805" t="str">
            <v>GEL</v>
          </cell>
          <cell r="G2805">
            <v>0.8</v>
          </cell>
          <cell r="H2805" t="str">
            <v>USD</v>
          </cell>
        </row>
        <row r="2806">
          <cell r="E2806">
            <v>2.21</v>
          </cell>
          <cell r="F2806" t="str">
            <v>GEL</v>
          </cell>
          <cell r="G2806">
            <v>1.3</v>
          </cell>
          <cell r="H2806" t="str">
            <v>USD</v>
          </cell>
        </row>
        <row r="2807">
          <cell r="E2807">
            <v>2.72</v>
          </cell>
          <cell r="F2807" t="str">
            <v>GEL</v>
          </cell>
          <cell r="G2807">
            <v>1.6</v>
          </cell>
          <cell r="H2807" t="str">
            <v>USD</v>
          </cell>
        </row>
        <row r="2808">
          <cell r="E2808">
            <v>0.17</v>
          </cell>
          <cell r="F2808" t="str">
            <v>GEL</v>
          </cell>
          <cell r="G2808">
            <v>0.1</v>
          </cell>
          <cell r="H2808" t="str">
            <v>USD</v>
          </cell>
        </row>
        <row r="2809">
          <cell r="E2809">
            <v>2.72</v>
          </cell>
          <cell r="F2809" t="str">
            <v>GEL</v>
          </cell>
          <cell r="G2809">
            <v>1.6</v>
          </cell>
          <cell r="H2809" t="str">
            <v>USD</v>
          </cell>
        </row>
        <row r="2810">
          <cell r="E2810">
            <v>2.72</v>
          </cell>
          <cell r="F2810" t="str">
            <v>GEL</v>
          </cell>
          <cell r="G2810">
            <v>1.6</v>
          </cell>
          <cell r="H2810" t="str">
            <v>USD</v>
          </cell>
        </row>
        <row r="2811">
          <cell r="E2811">
            <v>1.02</v>
          </cell>
          <cell r="F2811" t="str">
            <v>GEL</v>
          </cell>
          <cell r="G2811">
            <v>0.6</v>
          </cell>
          <cell r="H2811" t="str">
            <v>USD</v>
          </cell>
        </row>
        <row r="2812">
          <cell r="E2812">
            <v>0.34</v>
          </cell>
          <cell r="F2812" t="str">
            <v>GEL</v>
          </cell>
          <cell r="G2812">
            <v>0.2</v>
          </cell>
          <cell r="H2812" t="str">
            <v>USD</v>
          </cell>
        </row>
        <row r="2813">
          <cell r="E2813">
            <v>0.51</v>
          </cell>
          <cell r="F2813" t="str">
            <v>GEL</v>
          </cell>
          <cell r="G2813">
            <v>0.3</v>
          </cell>
          <cell r="H2813" t="str">
            <v>USD</v>
          </cell>
        </row>
        <row r="2814">
          <cell r="E2814">
            <v>2.72</v>
          </cell>
          <cell r="F2814" t="str">
            <v>GEL</v>
          </cell>
          <cell r="G2814">
            <v>1.6</v>
          </cell>
          <cell r="H2814" t="str">
            <v>USD</v>
          </cell>
        </row>
        <row r="2815">
          <cell r="E2815">
            <v>6.63</v>
          </cell>
          <cell r="F2815" t="str">
            <v>GEL</v>
          </cell>
          <cell r="G2815">
            <v>3.9</v>
          </cell>
          <cell r="H2815" t="str">
            <v>USD</v>
          </cell>
        </row>
        <row r="2816">
          <cell r="E2816">
            <v>6.63</v>
          </cell>
          <cell r="F2816" t="str">
            <v>GEL</v>
          </cell>
          <cell r="G2816">
            <v>3.9</v>
          </cell>
          <cell r="H2816" t="str">
            <v>USD</v>
          </cell>
        </row>
        <row r="2817">
          <cell r="E2817">
            <v>6.63</v>
          </cell>
          <cell r="F2817" t="str">
            <v>GEL</v>
          </cell>
          <cell r="G2817">
            <v>3.9</v>
          </cell>
          <cell r="H2817" t="str">
            <v>USD</v>
          </cell>
        </row>
        <row r="2818">
          <cell r="E2818">
            <v>13.26</v>
          </cell>
          <cell r="F2818" t="str">
            <v>GEL</v>
          </cell>
          <cell r="G2818">
            <v>7.8</v>
          </cell>
          <cell r="H2818" t="str">
            <v>USD</v>
          </cell>
        </row>
        <row r="2819">
          <cell r="E2819">
            <v>66.33</v>
          </cell>
          <cell r="F2819" t="str">
            <v>GEL</v>
          </cell>
          <cell r="G2819">
            <v>39</v>
          </cell>
          <cell r="H2819" t="str">
            <v>USD</v>
          </cell>
        </row>
        <row r="2820">
          <cell r="E2820">
            <v>3.3200000000000003</v>
          </cell>
          <cell r="F2820" t="str">
            <v>GEL</v>
          </cell>
          <cell r="G2820">
            <v>1.95</v>
          </cell>
          <cell r="H2820" t="str">
            <v>USD</v>
          </cell>
        </row>
        <row r="2821">
          <cell r="E2821">
            <v>6.63</v>
          </cell>
          <cell r="F2821" t="str">
            <v>GEL</v>
          </cell>
          <cell r="G2821">
            <v>3.9</v>
          </cell>
          <cell r="H2821" t="str">
            <v>USD</v>
          </cell>
        </row>
        <row r="2822">
          <cell r="E2822">
            <v>6.63</v>
          </cell>
          <cell r="F2822" t="str">
            <v>GEL</v>
          </cell>
          <cell r="G2822">
            <v>3.9</v>
          </cell>
          <cell r="H2822" t="str">
            <v>USD</v>
          </cell>
        </row>
        <row r="2823">
          <cell r="E2823">
            <v>13.26</v>
          </cell>
          <cell r="F2823" t="str">
            <v>GEL</v>
          </cell>
          <cell r="G2823">
            <v>7.8</v>
          </cell>
          <cell r="H2823" t="str">
            <v>USD</v>
          </cell>
        </row>
        <row r="2824">
          <cell r="E2824">
            <v>66.33</v>
          </cell>
          <cell r="F2824" t="str">
            <v>GEL</v>
          </cell>
          <cell r="G2824">
            <v>39</v>
          </cell>
          <cell r="H2824" t="str">
            <v>USD</v>
          </cell>
        </row>
        <row r="2825">
          <cell r="E2825">
            <v>6.63</v>
          </cell>
          <cell r="F2825" t="str">
            <v>GEL</v>
          </cell>
          <cell r="G2825">
            <v>3.9</v>
          </cell>
          <cell r="H2825" t="str">
            <v>USD</v>
          </cell>
        </row>
        <row r="2826">
          <cell r="E2826">
            <v>1.7</v>
          </cell>
          <cell r="F2826" t="str">
            <v>GEL</v>
          </cell>
          <cell r="G2826">
            <v>1</v>
          </cell>
          <cell r="H2826" t="str">
            <v>USD</v>
          </cell>
        </row>
        <row r="2827">
          <cell r="E2827">
            <v>1.36</v>
          </cell>
          <cell r="F2827" t="str">
            <v>GEL</v>
          </cell>
          <cell r="G2827">
            <v>0.8</v>
          </cell>
          <cell r="H2827" t="str">
            <v>USD</v>
          </cell>
        </row>
        <row r="2828">
          <cell r="E2828">
            <v>2.38</v>
          </cell>
          <cell r="F2828" t="str">
            <v>GEL</v>
          </cell>
          <cell r="G2828">
            <v>1.4000000000000001</v>
          </cell>
          <cell r="H2828" t="str">
            <v>USD</v>
          </cell>
        </row>
        <row r="2829">
          <cell r="E2829">
            <v>33.17</v>
          </cell>
          <cell r="F2829" t="str">
            <v>GEL</v>
          </cell>
          <cell r="G2829">
            <v>19.5</v>
          </cell>
          <cell r="H2829" t="str">
            <v>USD</v>
          </cell>
        </row>
        <row r="2830">
          <cell r="E2830">
            <v>19.900000000000002</v>
          </cell>
          <cell r="F2830" t="str">
            <v>GEL</v>
          </cell>
          <cell r="G2830">
            <v>11.700000000000001</v>
          </cell>
          <cell r="H2830" t="str">
            <v>USD</v>
          </cell>
        </row>
        <row r="2831">
          <cell r="E2831">
            <v>9.9500000000000011</v>
          </cell>
          <cell r="F2831" t="str">
            <v>GEL</v>
          </cell>
          <cell r="G2831">
            <v>5.8500000000000005</v>
          </cell>
          <cell r="H2831" t="str">
            <v>USD</v>
          </cell>
        </row>
        <row r="2832">
          <cell r="E2832">
            <v>6.63</v>
          </cell>
          <cell r="F2832" t="str">
            <v>GEL</v>
          </cell>
          <cell r="G2832">
            <v>3.9</v>
          </cell>
          <cell r="H2832" t="str">
            <v>USD</v>
          </cell>
        </row>
        <row r="2833">
          <cell r="E2833">
            <v>19.89</v>
          </cell>
          <cell r="F2833" t="str">
            <v>GEL</v>
          </cell>
          <cell r="G2833">
            <v>11.700000000000001</v>
          </cell>
          <cell r="H2833" t="str">
            <v>USD</v>
          </cell>
        </row>
        <row r="2834">
          <cell r="E2834">
            <v>13.26</v>
          </cell>
          <cell r="F2834" t="str">
            <v>GEL</v>
          </cell>
          <cell r="G2834">
            <v>7.8</v>
          </cell>
          <cell r="H2834" t="str">
            <v>USD</v>
          </cell>
        </row>
        <row r="2835">
          <cell r="E2835">
            <v>7.96</v>
          </cell>
          <cell r="F2835" t="str">
            <v>GEL</v>
          </cell>
          <cell r="G2835">
            <v>4.68</v>
          </cell>
          <cell r="H2835" t="str">
            <v>USD</v>
          </cell>
        </row>
        <row r="2836">
          <cell r="E2836">
            <v>19.900000000000002</v>
          </cell>
          <cell r="F2836" t="str">
            <v>GEL</v>
          </cell>
          <cell r="G2836">
            <v>11.700000000000001</v>
          </cell>
          <cell r="H2836" t="str">
            <v>USD</v>
          </cell>
        </row>
        <row r="2837">
          <cell r="E2837">
            <v>6.63</v>
          </cell>
          <cell r="F2837" t="str">
            <v>GEL</v>
          </cell>
          <cell r="G2837">
            <v>3.9</v>
          </cell>
          <cell r="H2837" t="str">
            <v>USD</v>
          </cell>
        </row>
        <row r="2838">
          <cell r="E2838">
            <v>19.900000000000002</v>
          </cell>
          <cell r="F2838" t="str">
            <v>GEL</v>
          </cell>
          <cell r="G2838">
            <v>11.700000000000001</v>
          </cell>
          <cell r="H2838" t="str">
            <v>USD</v>
          </cell>
        </row>
        <row r="2839">
          <cell r="E2839">
            <v>13.26</v>
          </cell>
          <cell r="F2839" t="str">
            <v>GEL</v>
          </cell>
          <cell r="G2839">
            <v>7.8</v>
          </cell>
          <cell r="H2839" t="str">
            <v>USD</v>
          </cell>
        </row>
        <row r="2840">
          <cell r="E2840">
            <v>6.63</v>
          </cell>
          <cell r="F2840" t="str">
            <v>GEL</v>
          </cell>
          <cell r="G2840">
            <v>3.9</v>
          </cell>
          <cell r="H2840" t="str">
            <v>USD</v>
          </cell>
        </row>
        <row r="2841">
          <cell r="E2841">
            <v>33.15</v>
          </cell>
          <cell r="F2841" t="str">
            <v>GEL</v>
          </cell>
          <cell r="G2841">
            <v>19.5</v>
          </cell>
          <cell r="H2841" t="str">
            <v>USD</v>
          </cell>
        </row>
        <row r="2842">
          <cell r="E2842">
            <v>6.63</v>
          </cell>
          <cell r="F2842" t="str">
            <v>GEL</v>
          </cell>
          <cell r="G2842">
            <v>3.9</v>
          </cell>
          <cell r="H2842" t="str">
            <v>USD</v>
          </cell>
        </row>
        <row r="2843">
          <cell r="E2843">
            <v>9.9500000000000011</v>
          </cell>
          <cell r="F2843" t="str">
            <v>GEL</v>
          </cell>
          <cell r="G2843">
            <v>5.8500000000000005</v>
          </cell>
          <cell r="H2843" t="str">
            <v>USD</v>
          </cell>
        </row>
        <row r="2844">
          <cell r="E2844">
            <v>6.63</v>
          </cell>
          <cell r="F2844" t="str">
            <v>GEL</v>
          </cell>
          <cell r="G2844">
            <v>3.9</v>
          </cell>
          <cell r="H2844" t="str">
            <v>USD</v>
          </cell>
        </row>
        <row r="2845">
          <cell r="E2845">
            <v>3.3200000000000003</v>
          </cell>
          <cell r="F2845" t="str">
            <v>GEL</v>
          </cell>
          <cell r="G2845">
            <v>1.95</v>
          </cell>
          <cell r="H2845" t="str">
            <v>USD</v>
          </cell>
        </row>
        <row r="2846">
          <cell r="E2846">
            <v>13.27</v>
          </cell>
          <cell r="F2846" t="str">
            <v>GEL</v>
          </cell>
          <cell r="G2846">
            <v>7.8</v>
          </cell>
          <cell r="H2846" t="str">
            <v>USD</v>
          </cell>
        </row>
        <row r="2847">
          <cell r="E2847">
            <v>13.27</v>
          </cell>
          <cell r="F2847" t="str">
            <v>GEL</v>
          </cell>
          <cell r="G2847">
            <v>7.8</v>
          </cell>
          <cell r="H2847" t="str">
            <v>USD</v>
          </cell>
        </row>
        <row r="2848">
          <cell r="E2848">
            <v>19.89</v>
          </cell>
          <cell r="F2848" t="str">
            <v>GEL</v>
          </cell>
          <cell r="G2848">
            <v>11.700000000000001</v>
          </cell>
          <cell r="H2848" t="str">
            <v>USD</v>
          </cell>
        </row>
        <row r="2849">
          <cell r="E2849">
            <v>19.900000000000002</v>
          </cell>
          <cell r="F2849" t="str">
            <v>GEL</v>
          </cell>
          <cell r="G2849">
            <v>11.700000000000001</v>
          </cell>
          <cell r="H2849" t="str">
            <v>USD</v>
          </cell>
        </row>
        <row r="2850">
          <cell r="E2850">
            <v>6.63</v>
          </cell>
          <cell r="F2850" t="str">
            <v>GEL</v>
          </cell>
          <cell r="G2850">
            <v>3.9</v>
          </cell>
          <cell r="H2850" t="str">
            <v>USD</v>
          </cell>
        </row>
        <row r="2851">
          <cell r="E2851">
            <v>16.580000000000002</v>
          </cell>
          <cell r="F2851" t="str">
            <v>GEL</v>
          </cell>
          <cell r="G2851">
            <v>9.75</v>
          </cell>
          <cell r="H2851" t="str">
            <v>USD</v>
          </cell>
        </row>
        <row r="2852">
          <cell r="E2852">
            <v>29.85</v>
          </cell>
          <cell r="F2852" t="str">
            <v>GEL</v>
          </cell>
          <cell r="G2852">
            <v>17.55</v>
          </cell>
          <cell r="H2852" t="str">
            <v>USD</v>
          </cell>
        </row>
        <row r="2853">
          <cell r="E2853">
            <v>6.63</v>
          </cell>
          <cell r="F2853" t="str">
            <v>GEL</v>
          </cell>
          <cell r="G2853">
            <v>3.9</v>
          </cell>
          <cell r="H2853" t="str">
            <v>USD</v>
          </cell>
        </row>
        <row r="2854">
          <cell r="E2854">
            <v>43.11</v>
          </cell>
          <cell r="F2854" t="str">
            <v>GEL</v>
          </cell>
          <cell r="G2854">
            <v>25.35</v>
          </cell>
          <cell r="H2854" t="str">
            <v>USD</v>
          </cell>
        </row>
        <row r="2855">
          <cell r="E2855">
            <v>6.63</v>
          </cell>
          <cell r="F2855" t="str">
            <v>GEL</v>
          </cell>
          <cell r="G2855">
            <v>3.9</v>
          </cell>
          <cell r="H2855" t="str">
            <v>USD</v>
          </cell>
        </row>
        <row r="2856">
          <cell r="E2856">
            <v>19.900000000000002</v>
          </cell>
          <cell r="F2856" t="str">
            <v>GEL</v>
          </cell>
          <cell r="G2856">
            <v>11.700000000000001</v>
          </cell>
          <cell r="H2856" t="str">
            <v>USD</v>
          </cell>
        </row>
        <row r="2857">
          <cell r="E2857">
            <v>6.63</v>
          </cell>
          <cell r="F2857" t="str">
            <v>GEL</v>
          </cell>
          <cell r="G2857">
            <v>3.9</v>
          </cell>
          <cell r="H2857" t="str">
            <v>USD</v>
          </cell>
        </row>
        <row r="2858">
          <cell r="E2858">
            <v>26.53</v>
          </cell>
          <cell r="F2858" t="str">
            <v>GEL</v>
          </cell>
          <cell r="G2858">
            <v>15.6</v>
          </cell>
          <cell r="H2858" t="str">
            <v>USD</v>
          </cell>
        </row>
        <row r="2859">
          <cell r="E2859">
            <v>10.61</v>
          </cell>
          <cell r="F2859" t="str">
            <v>GEL</v>
          </cell>
          <cell r="G2859">
            <v>6.24</v>
          </cell>
          <cell r="H2859" t="str">
            <v>USD</v>
          </cell>
        </row>
        <row r="2860">
          <cell r="E2860">
            <v>9.9500000000000011</v>
          </cell>
          <cell r="F2860" t="str">
            <v>GEL</v>
          </cell>
          <cell r="G2860">
            <v>5.8500000000000005</v>
          </cell>
          <cell r="H2860" t="str">
            <v>USD</v>
          </cell>
        </row>
        <row r="2861">
          <cell r="E2861">
            <v>19.900000000000002</v>
          </cell>
          <cell r="F2861" t="str">
            <v>GEL</v>
          </cell>
          <cell r="G2861">
            <v>11.700000000000001</v>
          </cell>
          <cell r="H2861" t="str">
            <v>USD</v>
          </cell>
        </row>
        <row r="2862">
          <cell r="E2862">
            <v>6.63</v>
          </cell>
          <cell r="F2862" t="str">
            <v>GEL</v>
          </cell>
          <cell r="G2862">
            <v>3.9</v>
          </cell>
          <cell r="H2862" t="str">
            <v>USD</v>
          </cell>
        </row>
        <row r="2863">
          <cell r="E2863">
            <v>6.63</v>
          </cell>
          <cell r="F2863" t="str">
            <v>GEL</v>
          </cell>
          <cell r="G2863">
            <v>3.9</v>
          </cell>
          <cell r="H2863" t="str">
            <v>USD</v>
          </cell>
        </row>
        <row r="2864">
          <cell r="E2864">
            <v>3.3200000000000003</v>
          </cell>
          <cell r="F2864" t="str">
            <v>GEL</v>
          </cell>
          <cell r="G2864">
            <v>1.95</v>
          </cell>
          <cell r="H2864" t="str">
            <v>USD</v>
          </cell>
        </row>
        <row r="2865">
          <cell r="E2865">
            <v>6.6400000000000006</v>
          </cell>
          <cell r="F2865" t="str">
            <v>GEL</v>
          </cell>
          <cell r="G2865">
            <v>3.9</v>
          </cell>
          <cell r="H2865" t="str">
            <v>USD</v>
          </cell>
        </row>
        <row r="2866">
          <cell r="E2866">
            <v>6.63</v>
          </cell>
          <cell r="F2866" t="str">
            <v>GEL</v>
          </cell>
          <cell r="G2866">
            <v>3.9</v>
          </cell>
          <cell r="H2866" t="str">
            <v>USD</v>
          </cell>
        </row>
        <row r="2867">
          <cell r="E2867">
            <v>6.63</v>
          </cell>
          <cell r="F2867" t="str">
            <v>GEL</v>
          </cell>
          <cell r="G2867">
            <v>3.9</v>
          </cell>
          <cell r="H2867" t="str">
            <v>USD</v>
          </cell>
        </row>
        <row r="2868">
          <cell r="E2868">
            <v>19.900000000000002</v>
          </cell>
          <cell r="F2868" t="str">
            <v>GEL</v>
          </cell>
          <cell r="G2868">
            <v>11.700000000000001</v>
          </cell>
          <cell r="H2868" t="str">
            <v>USD</v>
          </cell>
        </row>
        <row r="2869">
          <cell r="E2869">
            <v>13.26</v>
          </cell>
          <cell r="F2869" t="str">
            <v>GEL</v>
          </cell>
          <cell r="G2869">
            <v>7.8</v>
          </cell>
          <cell r="H2869" t="str">
            <v>USD</v>
          </cell>
        </row>
        <row r="2870">
          <cell r="E2870">
            <v>30.51</v>
          </cell>
          <cell r="F2870" t="str">
            <v>GEL</v>
          </cell>
          <cell r="G2870">
            <v>17.940000000000001</v>
          </cell>
          <cell r="H2870" t="str">
            <v>USD</v>
          </cell>
        </row>
        <row r="2871">
          <cell r="E2871">
            <v>49.75</v>
          </cell>
          <cell r="F2871" t="str">
            <v>GEL</v>
          </cell>
          <cell r="G2871">
            <v>29.25</v>
          </cell>
          <cell r="H2871" t="str">
            <v>USD</v>
          </cell>
        </row>
        <row r="2872">
          <cell r="E2872">
            <v>19.900000000000002</v>
          </cell>
          <cell r="F2872" t="str">
            <v>GEL</v>
          </cell>
          <cell r="G2872">
            <v>11.700000000000001</v>
          </cell>
          <cell r="H2872" t="str">
            <v>USD</v>
          </cell>
        </row>
        <row r="2873">
          <cell r="E2873">
            <v>23.22</v>
          </cell>
          <cell r="F2873" t="str">
            <v>GEL</v>
          </cell>
          <cell r="G2873">
            <v>13.65</v>
          </cell>
          <cell r="H2873" t="str">
            <v>USD</v>
          </cell>
        </row>
        <row r="2874">
          <cell r="E2874">
            <v>19.89</v>
          </cell>
          <cell r="F2874" t="str">
            <v>GEL</v>
          </cell>
          <cell r="G2874">
            <v>11.700000000000001</v>
          </cell>
          <cell r="H2874" t="str">
            <v>USD</v>
          </cell>
        </row>
        <row r="2875">
          <cell r="E2875">
            <v>3.3200000000000003</v>
          </cell>
          <cell r="F2875" t="str">
            <v>GEL</v>
          </cell>
          <cell r="G2875">
            <v>1.95</v>
          </cell>
          <cell r="H2875" t="str">
            <v>USD</v>
          </cell>
        </row>
        <row r="2876">
          <cell r="E2876">
            <v>26.53</v>
          </cell>
          <cell r="F2876" t="str">
            <v>GEL</v>
          </cell>
          <cell r="G2876">
            <v>15.6</v>
          </cell>
          <cell r="H2876" t="str">
            <v>USD</v>
          </cell>
        </row>
        <row r="2877">
          <cell r="E2877">
            <v>39.79</v>
          </cell>
          <cell r="F2877" t="str">
            <v>GEL</v>
          </cell>
          <cell r="G2877">
            <v>23.400000000000002</v>
          </cell>
          <cell r="H2877" t="str">
            <v>USD</v>
          </cell>
        </row>
        <row r="2878">
          <cell r="E2878">
            <v>59.69</v>
          </cell>
          <cell r="F2878" t="str">
            <v>GEL</v>
          </cell>
          <cell r="G2878">
            <v>35.1</v>
          </cell>
          <cell r="H2878" t="str">
            <v>USD</v>
          </cell>
        </row>
        <row r="2879">
          <cell r="E2879">
            <v>19.900000000000002</v>
          </cell>
          <cell r="F2879" t="str">
            <v>GEL</v>
          </cell>
          <cell r="G2879">
            <v>11.700000000000001</v>
          </cell>
          <cell r="H2879" t="str">
            <v>USD</v>
          </cell>
        </row>
        <row r="2880">
          <cell r="E2880">
            <v>66.33</v>
          </cell>
          <cell r="F2880" t="str">
            <v>GEL</v>
          </cell>
          <cell r="G2880">
            <v>39</v>
          </cell>
          <cell r="H2880" t="str">
            <v>USD</v>
          </cell>
        </row>
        <row r="2881">
          <cell r="E2881">
            <v>39.79</v>
          </cell>
          <cell r="F2881" t="str">
            <v>GEL</v>
          </cell>
          <cell r="G2881">
            <v>23.400000000000002</v>
          </cell>
          <cell r="H2881" t="str">
            <v>USD</v>
          </cell>
        </row>
        <row r="2882">
          <cell r="E2882">
            <v>3.3200000000000003</v>
          </cell>
          <cell r="F2882" t="str">
            <v>GEL</v>
          </cell>
          <cell r="G2882">
            <v>1.95</v>
          </cell>
          <cell r="H2882" t="str">
            <v>USD</v>
          </cell>
        </row>
        <row r="2883">
          <cell r="E2883">
            <v>19.900000000000002</v>
          </cell>
          <cell r="F2883" t="str">
            <v>GEL</v>
          </cell>
          <cell r="G2883">
            <v>11.700000000000001</v>
          </cell>
          <cell r="H2883" t="str">
            <v>USD</v>
          </cell>
        </row>
        <row r="2884">
          <cell r="E2884">
            <v>6.63</v>
          </cell>
          <cell r="F2884" t="str">
            <v>GEL</v>
          </cell>
          <cell r="G2884">
            <v>3.9</v>
          </cell>
          <cell r="H2884" t="str">
            <v>USD</v>
          </cell>
        </row>
        <row r="2885">
          <cell r="E2885">
            <v>6.63</v>
          </cell>
          <cell r="F2885" t="str">
            <v>GEL</v>
          </cell>
          <cell r="G2885">
            <v>3.9</v>
          </cell>
          <cell r="H2885" t="str">
            <v>USD</v>
          </cell>
        </row>
        <row r="2886">
          <cell r="E2886">
            <v>6.63</v>
          </cell>
          <cell r="F2886" t="str">
            <v>GEL</v>
          </cell>
          <cell r="G2886">
            <v>3.9</v>
          </cell>
          <cell r="H2886" t="str">
            <v>USD</v>
          </cell>
        </row>
        <row r="2887">
          <cell r="E2887">
            <v>19.900000000000002</v>
          </cell>
          <cell r="F2887" t="str">
            <v>GEL</v>
          </cell>
          <cell r="G2887">
            <v>11.700000000000001</v>
          </cell>
          <cell r="H2887" t="str">
            <v>USD</v>
          </cell>
        </row>
        <row r="2888">
          <cell r="E2888">
            <v>6.63</v>
          </cell>
          <cell r="F2888" t="str">
            <v>GEL</v>
          </cell>
          <cell r="G2888">
            <v>3.9</v>
          </cell>
          <cell r="H2888" t="str">
            <v>USD</v>
          </cell>
        </row>
        <row r="2889">
          <cell r="E2889">
            <v>13.26</v>
          </cell>
          <cell r="F2889" t="str">
            <v>GEL</v>
          </cell>
          <cell r="G2889">
            <v>7.8</v>
          </cell>
          <cell r="H2889" t="str">
            <v>USD</v>
          </cell>
        </row>
        <row r="2890">
          <cell r="E2890">
            <v>39.800000000000004</v>
          </cell>
          <cell r="F2890" t="str">
            <v>GEL</v>
          </cell>
          <cell r="G2890">
            <v>23.400000000000002</v>
          </cell>
          <cell r="H2890" t="str">
            <v>USD</v>
          </cell>
        </row>
        <row r="2891">
          <cell r="E2891">
            <v>13.26</v>
          </cell>
          <cell r="F2891" t="str">
            <v>GEL</v>
          </cell>
          <cell r="G2891">
            <v>7.8</v>
          </cell>
          <cell r="H2891" t="str">
            <v>USD</v>
          </cell>
        </row>
        <row r="2892">
          <cell r="E2892">
            <v>9.9500000000000011</v>
          </cell>
          <cell r="F2892" t="str">
            <v>GEL</v>
          </cell>
          <cell r="G2892">
            <v>5.8500000000000005</v>
          </cell>
          <cell r="H2892" t="str">
            <v>USD</v>
          </cell>
        </row>
        <row r="2893">
          <cell r="E2893">
            <v>6.63</v>
          </cell>
          <cell r="F2893" t="str">
            <v>GEL</v>
          </cell>
          <cell r="G2893">
            <v>3.9</v>
          </cell>
          <cell r="H2893" t="str">
            <v>USD</v>
          </cell>
        </row>
        <row r="2894">
          <cell r="E2894">
            <v>9.2900000000000009</v>
          </cell>
          <cell r="F2894" t="str">
            <v>GEL</v>
          </cell>
          <cell r="G2894">
            <v>5.46</v>
          </cell>
          <cell r="H2894" t="str">
            <v>USD</v>
          </cell>
        </row>
        <row r="2895">
          <cell r="E2895">
            <v>13.26</v>
          </cell>
          <cell r="F2895" t="str">
            <v>GEL</v>
          </cell>
          <cell r="G2895">
            <v>7.8</v>
          </cell>
          <cell r="H2895" t="str">
            <v>USD</v>
          </cell>
        </row>
        <row r="2896">
          <cell r="E2896">
            <v>5.3100000000000005</v>
          </cell>
          <cell r="F2896" t="str">
            <v>GEL</v>
          </cell>
          <cell r="G2896">
            <v>3.12</v>
          </cell>
          <cell r="H2896" t="str">
            <v>USD</v>
          </cell>
        </row>
        <row r="2897">
          <cell r="E2897">
            <v>6.63</v>
          </cell>
          <cell r="F2897" t="str">
            <v>GEL</v>
          </cell>
          <cell r="G2897">
            <v>3.9</v>
          </cell>
          <cell r="H2897" t="str">
            <v>USD</v>
          </cell>
        </row>
        <row r="2898">
          <cell r="E2898">
            <v>13.26</v>
          </cell>
          <cell r="F2898" t="str">
            <v>GEL</v>
          </cell>
          <cell r="G2898">
            <v>7.8</v>
          </cell>
          <cell r="H2898" t="str">
            <v>USD</v>
          </cell>
        </row>
        <row r="2899">
          <cell r="E2899">
            <v>6.63</v>
          </cell>
          <cell r="F2899" t="str">
            <v>GEL</v>
          </cell>
          <cell r="G2899">
            <v>3.9</v>
          </cell>
          <cell r="H2899" t="str">
            <v>USD</v>
          </cell>
        </row>
        <row r="2900">
          <cell r="E2900">
            <v>3.3200000000000003</v>
          </cell>
          <cell r="F2900" t="str">
            <v>GEL</v>
          </cell>
          <cell r="G2900">
            <v>1.95</v>
          </cell>
          <cell r="H2900" t="str">
            <v>USD</v>
          </cell>
        </row>
        <row r="2901">
          <cell r="E2901">
            <v>16.59</v>
          </cell>
          <cell r="F2901" t="str">
            <v>GEL</v>
          </cell>
          <cell r="G2901">
            <v>9.75</v>
          </cell>
          <cell r="H2901" t="str">
            <v>USD</v>
          </cell>
        </row>
        <row r="2902">
          <cell r="E2902">
            <v>39.800000000000004</v>
          </cell>
          <cell r="F2902" t="str">
            <v>GEL</v>
          </cell>
          <cell r="G2902">
            <v>23.400000000000002</v>
          </cell>
          <cell r="H2902" t="str">
            <v>USD</v>
          </cell>
        </row>
        <row r="2903">
          <cell r="E2903">
            <v>6.63</v>
          </cell>
          <cell r="F2903" t="str">
            <v>GEL</v>
          </cell>
          <cell r="G2903">
            <v>3.9</v>
          </cell>
          <cell r="H2903" t="str">
            <v>USD</v>
          </cell>
        </row>
        <row r="2904">
          <cell r="E2904">
            <v>33.17</v>
          </cell>
          <cell r="F2904" t="str">
            <v>GEL</v>
          </cell>
          <cell r="G2904">
            <v>19.5</v>
          </cell>
          <cell r="H2904" t="str">
            <v>USD</v>
          </cell>
        </row>
        <row r="2905">
          <cell r="E2905">
            <v>6.6400000000000006</v>
          </cell>
          <cell r="F2905" t="str">
            <v>GEL</v>
          </cell>
          <cell r="G2905">
            <v>3.9</v>
          </cell>
          <cell r="H2905" t="str">
            <v>USD</v>
          </cell>
        </row>
        <row r="2906">
          <cell r="E2906">
            <v>6.63</v>
          </cell>
          <cell r="F2906" t="str">
            <v>GEL</v>
          </cell>
          <cell r="G2906">
            <v>3.9</v>
          </cell>
          <cell r="H2906" t="str">
            <v>USD</v>
          </cell>
        </row>
        <row r="2907">
          <cell r="E2907">
            <v>39.800000000000004</v>
          </cell>
          <cell r="F2907" t="str">
            <v>GEL</v>
          </cell>
          <cell r="G2907">
            <v>23.400000000000002</v>
          </cell>
          <cell r="H2907" t="str">
            <v>USD</v>
          </cell>
        </row>
        <row r="2908">
          <cell r="E2908">
            <v>6.63</v>
          </cell>
          <cell r="F2908" t="str">
            <v>GEL</v>
          </cell>
          <cell r="G2908">
            <v>3.9</v>
          </cell>
          <cell r="H2908" t="str">
            <v>USD</v>
          </cell>
        </row>
        <row r="2909">
          <cell r="E2909">
            <v>6.63</v>
          </cell>
          <cell r="F2909" t="str">
            <v>GEL</v>
          </cell>
          <cell r="G2909">
            <v>3.9</v>
          </cell>
          <cell r="H2909" t="str">
            <v>USD</v>
          </cell>
        </row>
        <row r="2910">
          <cell r="E2910">
            <v>3.3200000000000003</v>
          </cell>
          <cell r="F2910" t="str">
            <v>GEL</v>
          </cell>
          <cell r="G2910">
            <v>1.95</v>
          </cell>
          <cell r="H2910" t="str">
            <v>USD</v>
          </cell>
        </row>
        <row r="2911">
          <cell r="E2911">
            <v>39.800000000000004</v>
          </cell>
          <cell r="F2911" t="str">
            <v>GEL</v>
          </cell>
          <cell r="G2911">
            <v>23.400000000000002</v>
          </cell>
          <cell r="H2911" t="str">
            <v>USD</v>
          </cell>
        </row>
        <row r="2912">
          <cell r="E2912">
            <v>6.63</v>
          </cell>
          <cell r="F2912" t="str">
            <v>GEL</v>
          </cell>
          <cell r="G2912">
            <v>3.9</v>
          </cell>
          <cell r="H2912" t="str">
            <v>USD</v>
          </cell>
        </row>
        <row r="2913">
          <cell r="E2913">
            <v>13.27</v>
          </cell>
          <cell r="F2913" t="str">
            <v>GEL</v>
          </cell>
          <cell r="G2913">
            <v>7.8</v>
          </cell>
          <cell r="H2913" t="str">
            <v>USD</v>
          </cell>
        </row>
        <row r="2914">
          <cell r="E2914">
            <v>9.9500000000000011</v>
          </cell>
          <cell r="F2914" t="str">
            <v>GEL</v>
          </cell>
          <cell r="G2914">
            <v>5.8500000000000005</v>
          </cell>
          <cell r="H2914" t="str">
            <v>USD</v>
          </cell>
        </row>
        <row r="2915">
          <cell r="E2915">
            <v>3.3200000000000003</v>
          </cell>
          <cell r="F2915" t="str">
            <v>GEL</v>
          </cell>
          <cell r="G2915">
            <v>1.95</v>
          </cell>
          <cell r="H2915" t="str">
            <v>USD</v>
          </cell>
        </row>
        <row r="2916">
          <cell r="E2916">
            <v>33.17</v>
          </cell>
          <cell r="F2916" t="str">
            <v>GEL</v>
          </cell>
          <cell r="G2916">
            <v>19.5</v>
          </cell>
          <cell r="H2916" t="str">
            <v>USD</v>
          </cell>
        </row>
        <row r="2917">
          <cell r="E2917">
            <v>3.3200000000000003</v>
          </cell>
          <cell r="F2917" t="str">
            <v>GEL</v>
          </cell>
          <cell r="G2917">
            <v>1.95</v>
          </cell>
          <cell r="H2917" t="str">
            <v>USD</v>
          </cell>
        </row>
        <row r="2918">
          <cell r="E2918">
            <v>13.27</v>
          </cell>
          <cell r="F2918" t="str">
            <v>GEL</v>
          </cell>
          <cell r="G2918">
            <v>7.8</v>
          </cell>
          <cell r="H2918" t="str">
            <v>USD</v>
          </cell>
        </row>
        <row r="2919">
          <cell r="E2919">
            <v>13.26</v>
          </cell>
          <cell r="F2919" t="str">
            <v>GEL</v>
          </cell>
          <cell r="G2919">
            <v>7.8</v>
          </cell>
          <cell r="H2919" t="str">
            <v>USD</v>
          </cell>
        </row>
        <row r="2920">
          <cell r="E2920">
            <v>6.63</v>
          </cell>
          <cell r="F2920" t="str">
            <v>GEL</v>
          </cell>
          <cell r="G2920">
            <v>3.9</v>
          </cell>
          <cell r="H2920" t="str">
            <v>USD</v>
          </cell>
        </row>
        <row r="2921">
          <cell r="E2921">
            <v>6.63</v>
          </cell>
          <cell r="F2921" t="str">
            <v>GEL</v>
          </cell>
          <cell r="G2921">
            <v>3.9</v>
          </cell>
          <cell r="H2921" t="str">
            <v>USD</v>
          </cell>
        </row>
        <row r="2922">
          <cell r="E2922">
            <v>10.61</v>
          </cell>
          <cell r="F2922" t="str">
            <v>GEL</v>
          </cell>
          <cell r="G2922">
            <v>6.24</v>
          </cell>
          <cell r="H2922" t="str">
            <v>USD</v>
          </cell>
        </row>
        <row r="2923">
          <cell r="E2923">
            <v>13.27</v>
          </cell>
          <cell r="F2923" t="str">
            <v>GEL</v>
          </cell>
          <cell r="G2923">
            <v>7.8</v>
          </cell>
          <cell r="H2923" t="str">
            <v>USD</v>
          </cell>
        </row>
        <row r="2924">
          <cell r="E2924">
            <v>6.63</v>
          </cell>
          <cell r="F2924" t="str">
            <v>GEL</v>
          </cell>
          <cell r="G2924">
            <v>3.9</v>
          </cell>
          <cell r="H2924" t="str">
            <v>USD</v>
          </cell>
        </row>
        <row r="2925">
          <cell r="E2925">
            <v>6.63</v>
          </cell>
          <cell r="F2925" t="str">
            <v>GEL</v>
          </cell>
          <cell r="G2925">
            <v>3.9</v>
          </cell>
          <cell r="H2925" t="str">
            <v>USD</v>
          </cell>
        </row>
        <row r="2926">
          <cell r="E2926">
            <v>12.93</v>
          </cell>
          <cell r="F2926" t="str">
            <v>GEL</v>
          </cell>
          <cell r="G2926">
            <v>7.6000000000000005</v>
          </cell>
          <cell r="H2926" t="str">
            <v>USD</v>
          </cell>
        </row>
        <row r="2927">
          <cell r="E2927">
            <v>130.09</v>
          </cell>
          <cell r="F2927" t="str">
            <v>GEL</v>
          </cell>
          <cell r="G2927">
            <v>76.489999999999995</v>
          </cell>
          <cell r="H2927" t="str">
            <v>USD</v>
          </cell>
        </row>
        <row r="2928">
          <cell r="E2928">
            <v>293.34000000000003</v>
          </cell>
          <cell r="F2928" t="str">
            <v>GEL</v>
          </cell>
          <cell r="G2928">
            <v>172.47</v>
          </cell>
          <cell r="H2928" t="str">
            <v>USD</v>
          </cell>
        </row>
        <row r="2929">
          <cell r="E2929">
            <v>0.99</v>
          </cell>
          <cell r="F2929" t="str">
            <v>GEL</v>
          </cell>
          <cell r="G2929">
            <v>0.57999999999999996</v>
          </cell>
          <cell r="H2929" t="str">
            <v>USD</v>
          </cell>
        </row>
        <row r="2930">
          <cell r="E2930">
            <v>3.3200000000000003</v>
          </cell>
          <cell r="F2930" t="str">
            <v>GEL</v>
          </cell>
          <cell r="G2930">
            <v>1.95</v>
          </cell>
          <cell r="H2930" t="str">
            <v>USD</v>
          </cell>
        </row>
        <row r="2931">
          <cell r="E2931">
            <v>3.98</v>
          </cell>
          <cell r="F2931" t="str">
            <v>GEL</v>
          </cell>
          <cell r="G2931">
            <v>2.34</v>
          </cell>
          <cell r="H2931" t="str">
            <v>USD</v>
          </cell>
        </row>
        <row r="2932">
          <cell r="E2932">
            <v>6.63</v>
          </cell>
          <cell r="F2932" t="str">
            <v>GEL</v>
          </cell>
          <cell r="G2932">
            <v>3.9</v>
          </cell>
          <cell r="H2932" t="str">
            <v>USD</v>
          </cell>
        </row>
        <row r="2933">
          <cell r="E2933">
            <v>6.63</v>
          </cell>
          <cell r="F2933" t="str">
            <v>GEL</v>
          </cell>
          <cell r="G2933">
            <v>3.9</v>
          </cell>
          <cell r="H2933" t="str">
            <v>USD</v>
          </cell>
        </row>
        <row r="2934">
          <cell r="E2934">
            <v>20.32</v>
          </cell>
          <cell r="F2934" t="str">
            <v>USD</v>
          </cell>
          <cell r="G2934">
            <v>34.99</v>
          </cell>
          <cell r="H2934" t="str">
            <v>GEL</v>
          </cell>
        </row>
        <row r="2935">
          <cell r="E2935">
            <v>1219</v>
          </cell>
          <cell r="F2935" t="str">
            <v>GEL</v>
          </cell>
          <cell r="G2935">
            <v>533.11</v>
          </cell>
          <cell r="H2935" t="str">
            <v>EUR</v>
          </cell>
        </row>
        <row r="2936">
          <cell r="E2936">
            <v>13.27</v>
          </cell>
          <cell r="F2936" t="str">
            <v>GEL</v>
          </cell>
          <cell r="G2936">
            <v>7.8</v>
          </cell>
          <cell r="H2936" t="str">
            <v>USD</v>
          </cell>
        </row>
        <row r="2937">
          <cell r="E2937">
            <v>52922.67</v>
          </cell>
          <cell r="F2937" t="str">
            <v>GEL</v>
          </cell>
          <cell r="G2937">
            <v>31456.080000000002</v>
          </cell>
          <cell r="H2937" t="str">
            <v>USD</v>
          </cell>
        </row>
        <row r="2938">
          <cell r="E2938">
            <v>36.090000000000003</v>
          </cell>
          <cell r="F2938" t="str">
            <v>GEL</v>
          </cell>
          <cell r="G2938">
            <v>21.22</v>
          </cell>
          <cell r="H2938" t="str">
            <v>USD</v>
          </cell>
        </row>
        <row r="2939">
          <cell r="E2939">
            <v>66.570000000000007</v>
          </cell>
          <cell r="F2939" t="str">
            <v>GEL</v>
          </cell>
          <cell r="G2939">
            <v>39.14</v>
          </cell>
          <cell r="H2939" t="str">
            <v>USD</v>
          </cell>
        </row>
        <row r="2940">
          <cell r="E2940">
            <v>6630000</v>
          </cell>
          <cell r="F2940" t="str">
            <v>USD</v>
          </cell>
          <cell r="G2940">
            <v>11388351</v>
          </cell>
          <cell r="H2940" t="str">
            <v>GEL</v>
          </cell>
        </row>
        <row r="2941">
          <cell r="E2941">
            <v>200000</v>
          </cell>
          <cell r="F2941" t="str">
            <v>USD</v>
          </cell>
          <cell r="G2941">
            <v>340600</v>
          </cell>
          <cell r="H2941" t="str">
            <v>GEL</v>
          </cell>
        </row>
        <row r="2942">
          <cell r="E2942">
            <v>200000</v>
          </cell>
          <cell r="F2942" t="str">
            <v>USD</v>
          </cell>
          <cell r="G2942">
            <v>340400</v>
          </cell>
          <cell r="H2942" t="str">
            <v>GEL</v>
          </cell>
        </row>
        <row r="2943">
          <cell r="E2943">
            <v>200000</v>
          </cell>
          <cell r="F2943" t="str">
            <v>USD</v>
          </cell>
          <cell r="G2943">
            <v>340200</v>
          </cell>
          <cell r="H2943" t="str">
            <v>GEL</v>
          </cell>
        </row>
        <row r="2944">
          <cell r="E2944">
            <v>200000</v>
          </cell>
          <cell r="F2944" t="str">
            <v>USD</v>
          </cell>
          <cell r="G2944">
            <v>340000</v>
          </cell>
          <cell r="H2944" t="str">
            <v>GEL</v>
          </cell>
        </row>
        <row r="2945">
          <cell r="E2945">
            <v>39520.1</v>
          </cell>
          <cell r="F2945" t="str">
            <v>GEL</v>
          </cell>
          <cell r="G2945">
            <v>22954.33</v>
          </cell>
          <cell r="H2945" t="str">
            <v>USD</v>
          </cell>
        </row>
        <row r="2946">
          <cell r="E2946">
            <v>144307.61000000002</v>
          </cell>
          <cell r="F2946" t="str">
            <v>GEL</v>
          </cell>
          <cell r="G2946">
            <v>84988.47</v>
          </cell>
          <cell r="H2946" t="str">
            <v>USD</v>
          </cell>
        </row>
        <row r="2947">
          <cell r="E2947">
            <v>500000</v>
          </cell>
          <cell r="F2947" t="str">
            <v>USD</v>
          </cell>
          <cell r="G2947">
            <v>850500</v>
          </cell>
          <cell r="H2947" t="str">
            <v>GEL</v>
          </cell>
        </row>
        <row r="2948">
          <cell r="E2948">
            <v>731.26</v>
          </cell>
          <cell r="F2948" t="str">
            <v>USD</v>
          </cell>
          <cell r="G2948">
            <v>1243.73</v>
          </cell>
          <cell r="H2948" t="str">
            <v>GEL</v>
          </cell>
        </row>
        <row r="2949">
          <cell r="E2949">
            <v>7890.78</v>
          </cell>
          <cell r="F2949" t="str">
            <v>EUR</v>
          </cell>
          <cell r="G2949">
            <v>18608.04</v>
          </cell>
          <cell r="H2949" t="str">
            <v>GEL</v>
          </cell>
        </row>
        <row r="2950">
          <cell r="E2950">
            <v>250670</v>
          </cell>
          <cell r="F2950" t="str">
            <v>USD</v>
          </cell>
          <cell r="G2950">
            <v>429497.98</v>
          </cell>
          <cell r="H2950" t="str">
            <v>GEL</v>
          </cell>
        </row>
        <row r="2951">
          <cell r="E2951">
            <v>181.61</v>
          </cell>
          <cell r="F2951" t="str">
            <v>EUR</v>
          </cell>
          <cell r="G2951">
            <v>427.52</v>
          </cell>
          <cell r="H2951" t="str">
            <v>GEL</v>
          </cell>
        </row>
        <row r="2952">
          <cell r="E2952">
            <v>8.25</v>
          </cell>
          <cell r="F2952" t="str">
            <v>USD</v>
          </cell>
          <cell r="G2952">
            <v>14.030000000000001</v>
          </cell>
          <cell r="H2952" t="str">
            <v>GEL</v>
          </cell>
        </row>
        <row r="2953">
          <cell r="E2953">
            <v>493.99</v>
          </cell>
          <cell r="F2953" t="str">
            <v>USD</v>
          </cell>
          <cell r="G2953">
            <v>840.17000000000007</v>
          </cell>
          <cell r="H2953" t="str">
            <v>GEL</v>
          </cell>
        </row>
        <row r="2954">
          <cell r="E2954">
            <v>201.33</v>
          </cell>
          <cell r="F2954" t="str">
            <v>USD</v>
          </cell>
          <cell r="G2954">
            <v>342.42</v>
          </cell>
          <cell r="H2954" t="str">
            <v>GEL</v>
          </cell>
        </row>
        <row r="2955">
          <cell r="E2955">
            <v>930.01</v>
          </cell>
          <cell r="F2955" t="str">
            <v>USD</v>
          </cell>
          <cell r="G2955">
            <v>1581.76</v>
          </cell>
          <cell r="H2955" t="str">
            <v>GEL</v>
          </cell>
        </row>
        <row r="2956">
          <cell r="E2956">
            <v>609.25</v>
          </cell>
          <cell r="F2956" t="str">
            <v>USD</v>
          </cell>
          <cell r="G2956">
            <v>1049</v>
          </cell>
          <cell r="H2956" t="str">
            <v>GEL</v>
          </cell>
        </row>
        <row r="2957">
          <cell r="E2957">
            <v>11.49</v>
          </cell>
          <cell r="F2957" t="str">
            <v>GEL</v>
          </cell>
          <cell r="G2957">
            <v>6.75</v>
          </cell>
          <cell r="H2957" t="str">
            <v>USD</v>
          </cell>
        </row>
        <row r="2958">
          <cell r="E2958">
            <v>380.07</v>
          </cell>
          <cell r="F2958" t="str">
            <v>USD</v>
          </cell>
          <cell r="G2958">
            <v>646.41999999999996</v>
          </cell>
          <cell r="H2958" t="str">
            <v>GEL</v>
          </cell>
        </row>
        <row r="2959">
          <cell r="E2959">
            <v>0.96</v>
          </cell>
          <cell r="F2959" t="str">
            <v>USD</v>
          </cell>
          <cell r="G2959">
            <v>1.6300000000000001</v>
          </cell>
          <cell r="H2959" t="str">
            <v>GEL</v>
          </cell>
        </row>
        <row r="2960">
          <cell r="E2960">
            <v>500000</v>
          </cell>
          <cell r="F2960" t="str">
            <v>USD</v>
          </cell>
          <cell r="G2960">
            <v>851000</v>
          </cell>
          <cell r="H2960" t="str">
            <v>GEL</v>
          </cell>
        </row>
        <row r="2961">
          <cell r="E2961">
            <v>179816</v>
          </cell>
          <cell r="F2961" t="str">
            <v>HUF</v>
          </cell>
          <cell r="G2961">
            <v>1546.42</v>
          </cell>
          <cell r="H2961" t="str">
            <v>GEL</v>
          </cell>
        </row>
        <row r="2962">
          <cell r="E2962">
            <v>32000</v>
          </cell>
          <cell r="F2962" t="str">
            <v>AUD</v>
          </cell>
          <cell r="G2962">
            <v>54400</v>
          </cell>
          <cell r="H2962" t="str">
            <v>GEL</v>
          </cell>
        </row>
        <row r="2963">
          <cell r="E2963">
            <v>17000</v>
          </cell>
          <cell r="F2963" t="str">
            <v>AMD</v>
          </cell>
          <cell r="G2963">
            <v>79.900000000000006</v>
          </cell>
          <cell r="H2963" t="str">
            <v>GEL</v>
          </cell>
        </row>
        <row r="2964">
          <cell r="E2964">
            <v>1636.71</v>
          </cell>
          <cell r="F2964" t="str">
            <v>USD</v>
          </cell>
          <cell r="G2964">
            <v>47000</v>
          </cell>
          <cell r="H2964" t="str">
            <v>RUR</v>
          </cell>
        </row>
        <row r="2965">
          <cell r="E2965">
            <v>137000</v>
          </cell>
          <cell r="F2965" t="str">
            <v>GBP</v>
          </cell>
          <cell r="G2965">
            <v>219200</v>
          </cell>
          <cell r="H2965" t="str">
            <v>USD</v>
          </cell>
        </row>
        <row r="2966">
          <cell r="E2966">
            <v>10200000</v>
          </cell>
          <cell r="F2966" t="str">
            <v>GEL</v>
          </cell>
          <cell r="G2966">
            <v>6000000</v>
          </cell>
          <cell r="H2966" t="str">
            <v>USD</v>
          </cell>
        </row>
        <row r="2967">
          <cell r="E2967">
            <v>40000</v>
          </cell>
          <cell r="F2967" t="str">
            <v>EUR</v>
          </cell>
          <cell r="G2967">
            <v>55176.480000000003</v>
          </cell>
          <cell r="H2967" t="str">
            <v>USD</v>
          </cell>
        </row>
        <row r="2968">
          <cell r="E2968">
            <v>542.84</v>
          </cell>
          <cell r="F2968" t="str">
            <v>EUR</v>
          </cell>
          <cell r="G2968">
            <v>1277.9000000000001</v>
          </cell>
          <cell r="H2968" t="str">
            <v>GEL</v>
          </cell>
        </row>
        <row r="2969">
          <cell r="E2969">
            <v>12805.18</v>
          </cell>
          <cell r="F2969" t="str">
            <v>EUR</v>
          </cell>
          <cell r="G2969">
            <v>17696.760000000002</v>
          </cell>
          <cell r="H2969" t="str">
            <v>USD</v>
          </cell>
        </row>
        <row r="2970">
          <cell r="E2970">
            <v>100000</v>
          </cell>
          <cell r="F2970" t="str">
            <v>EUR</v>
          </cell>
          <cell r="G2970">
            <v>138337</v>
          </cell>
          <cell r="H2970" t="str">
            <v>USD</v>
          </cell>
        </row>
        <row r="2971">
          <cell r="E2971">
            <v>20000</v>
          </cell>
          <cell r="F2971" t="str">
            <v>EUR</v>
          </cell>
          <cell r="G2971">
            <v>27667.8</v>
          </cell>
          <cell r="H2971" t="str">
            <v>USD</v>
          </cell>
        </row>
        <row r="2972">
          <cell r="E2972">
            <v>60000</v>
          </cell>
          <cell r="F2972" t="str">
            <v>EUR</v>
          </cell>
          <cell r="G2972">
            <v>82605</v>
          </cell>
          <cell r="H2972" t="str">
            <v>USD</v>
          </cell>
        </row>
        <row r="2973">
          <cell r="E2973">
            <v>60000</v>
          </cell>
          <cell r="F2973" t="str">
            <v>EUR</v>
          </cell>
          <cell r="G2973">
            <v>82605</v>
          </cell>
          <cell r="H2973" t="str">
            <v>USD</v>
          </cell>
        </row>
        <row r="2974">
          <cell r="E2974">
            <v>30000</v>
          </cell>
          <cell r="F2974" t="str">
            <v>EUR</v>
          </cell>
          <cell r="G2974">
            <v>41499.300000000003</v>
          </cell>
          <cell r="H2974" t="str">
            <v>USD</v>
          </cell>
        </row>
        <row r="2975">
          <cell r="E2975">
            <v>20000</v>
          </cell>
          <cell r="F2975" t="str">
            <v>EUR</v>
          </cell>
          <cell r="G2975">
            <v>27666.2</v>
          </cell>
          <cell r="H2975" t="str">
            <v>USD</v>
          </cell>
        </row>
        <row r="2976">
          <cell r="E2976">
            <v>224159.6</v>
          </cell>
          <cell r="F2976" t="str">
            <v>USD</v>
          </cell>
          <cell r="G2976">
            <v>140000</v>
          </cell>
          <cell r="H2976" t="str">
            <v>GBP</v>
          </cell>
        </row>
        <row r="2977">
          <cell r="E2977">
            <v>69176</v>
          </cell>
          <cell r="F2977" t="str">
            <v>USD</v>
          </cell>
          <cell r="G2977">
            <v>50000</v>
          </cell>
          <cell r="H2977" t="str">
            <v>EUR</v>
          </cell>
        </row>
        <row r="2978">
          <cell r="E2978">
            <v>55324</v>
          </cell>
          <cell r="F2978" t="str">
            <v>USD</v>
          </cell>
          <cell r="G2978">
            <v>40000</v>
          </cell>
          <cell r="H2978" t="str">
            <v>EUR</v>
          </cell>
        </row>
        <row r="2979">
          <cell r="E2979">
            <v>9371.8999999999069</v>
          </cell>
          <cell r="F2979" t="str">
            <v>GEL</v>
          </cell>
        </row>
        <row r="2980">
          <cell r="G2980">
            <v>7432.7900000000373</v>
          </cell>
          <cell r="H2980" t="str">
            <v>GEL</v>
          </cell>
        </row>
        <row r="2981">
          <cell r="E2981">
            <v>1363273.7400000021</v>
          </cell>
          <cell r="F2981" t="str">
            <v>GEL</v>
          </cell>
        </row>
        <row r="2982">
          <cell r="G2982">
            <v>1124889.849999994</v>
          </cell>
          <cell r="H2982" t="str">
            <v>GEL</v>
          </cell>
        </row>
        <row r="2983">
          <cell r="E2983">
            <v>267.5</v>
          </cell>
          <cell r="F2983" t="str">
            <v>GEL</v>
          </cell>
          <cell r="G2983">
            <v>113.69</v>
          </cell>
          <cell r="H2983" t="str">
            <v>EUR</v>
          </cell>
        </row>
        <row r="2984">
          <cell r="E2984">
            <v>0.4</v>
          </cell>
          <cell r="F2984" t="str">
            <v>USD</v>
          </cell>
          <cell r="G2984">
            <v>0.68</v>
          </cell>
          <cell r="H2984" t="str">
            <v>GEL</v>
          </cell>
        </row>
        <row r="2985">
          <cell r="E2985">
            <v>1638.57</v>
          </cell>
          <cell r="F2985" t="str">
            <v>GEL</v>
          </cell>
          <cell r="G2985">
            <v>963.63</v>
          </cell>
          <cell r="H2985" t="str">
            <v>USD</v>
          </cell>
        </row>
        <row r="2986">
          <cell r="E2986">
            <v>1527.86</v>
          </cell>
          <cell r="F2986" t="str">
            <v>GEL</v>
          </cell>
          <cell r="G2986">
            <v>649.02</v>
          </cell>
          <cell r="H2986" t="str">
            <v>EUR</v>
          </cell>
        </row>
        <row r="2987">
          <cell r="E2987">
            <v>5576.32</v>
          </cell>
          <cell r="F2987" t="str">
            <v>GEL</v>
          </cell>
          <cell r="G2987">
            <v>3278.65</v>
          </cell>
          <cell r="H2987" t="str">
            <v>USD</v>
          </cell>
        </row>
        <row r="2988">
          <cell r="E2988">
            <v>146817.79</v>
          </cell>
          <cell r="F2988" t="str">
            <v>USD</v>
          </cell>
          <cell r="G2988">
            <v>249707.69723200004</v>
          </cell>
          <cell r="H2988" t="str">
            <v>GEL</v>
          </cell>
        </row>
        <row r="2989">
          <cell r="E2989">
            <v>6542.9384579999996</v>
          </cell>
          <cell r="F2989" t="str">
            <v>GEL</v>
          </cell>
          <cell r="G2989">
            <v>2779.38</v>
          </cell>
          <cell r="H2989" t="str">
            <v>EUR</v>
          </cell>
        </row>
        <row r="2990">
          <cell r="E2990">
            <v>50.640162000000004</v>
          </cell>
          <cell r="F2990" t="str">
            <v>GEL</v>
          </cell>
          <cell r="G2990">
            <v>27.78</v>
          </cell>
          <cell r="H2990" t="str">
            <v>CHF</v>
          </cell>
        </row>
        <row r="2991">
          <cell r="E2991">
            <v>143.544838</v>
          </cell>
          <cell r="F2991" t="str">
            <v>GEL</v>
          </cell>
          <cell r="G2991">
            <v>66.98</v>
          </cell>
          <cell r="H2991" t="str">
            <v>AZN</v>
          </cell>
        </row>
        <row r="2992">
          <cell r="E2992">
            <v>12</v>
          </cell>
          <cell r="F2992" t="str">
            <v>EUR</v>
          </cell>
          <cell r="G2992">
            <v>28.3</v>
          </cell>
          <cell r="H2992" t="str">
            <v>GEL</v>
          </cell>
        </row>
        <row r="2993">
          <cell r="E2993">
            <v>1.7</v>
          </cell>
          <cell r="F2993" t="str">
            <v>GEL</v>
          </cell>
          <cell r="G2993">
            <v>0.99</v>
          </cell>
          <cell r="H2993" t="str">
            <v>USD</v>
          </cell>
        </row>
        <row r="2994">
          <cell r="E2994">
            <v>13.84</v>
          </cell>
          <cell r="F2994" t="str">
            <v>USD</v>
          </cell>
          <cell r="G2994">
            <v>23.71</v>
          </cell>
          <cell r="H2994" t="str">
            <v>GEL</v>
          </cell>
        </row>
        <row r="2995">
          <cell r="E2995">
            <v>3</v>
          </cell>
          <cell r="F2995" t="str">
            <v>USD</v>
          </cell>
          <cell r="G2995">
            <v>5.14</v>
          </cell>
          <cell r="H2995" t="str">
            <v>GEL</v>
          </cell>
        </row>
        <row r="2996">
          <cell r="E2996">
            <v>544.48</v>
          </cell>
          <cell r="F2996" t="str">
            <v>GEL</v>
          </cell>
          <cell r="G2996">
            <v>317.78000000000003</v>
          </cell>
          <cell r="H2996" t="str">
            <v>USD</v>
          </cell>
        </row>
        <row r="2997">
          <cell r="E2997">
            <v>506</v>
          </cell>
          <cell r="F2997" t="str">
            <v>EUR</v>
          </cell>
          <cell r="G2997">
            <v>1193.25</v>
          </cell>
          <cell r="H2997" t="str">
            <v>GEL</v>
          </cell>
        </row>
        <row r="2998">
          <cell r="E2998">
            <v>972.1</v>
          </cell>
          <cell r="F2998" t="str">
            <v>GEL</v>
          </cell>
          <cell r="G2998">
            <v>412.22</v>
          </cell>
          <cell r="H2998" t="str">
            <v>EUR</v>
          </cell>
        </row>
        <row r="2999">
          <cell r="E2999">
            <v>9371.8999999999069</v>
          </cell>
          <cell r="F2999" t="str">
            <v>GEL</v>
          </cell>
          <cell r="G2999">
            <v>1959600</v>
          </cell>
          <cell r="H2999" t="str">
            <v>GEL</v>
          </cell>
        </row>
        <row r="3000">
          <cell r="E3000">
            <v>800000</v>
          </cell>
          <cell r="F3000" t="str">
            <v>USD</v>
          </cell>
          <cell r="G3000">
            <v>7432.7900000000373</v>
          </cell>
          <cell r="H3000" t="str">
            <v>GEL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Sheet"/>
      <sheetName val="Sheet1"/>
      <sheetName val="Technical"/>
      <sheetName val="Ratings"/>
      <sheetName val="Trial Balance"/>
      <sheetName val="Deposi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sheetData sheetId="1">
        <row r="2">
          <cell r="B2" t="str">
            <v>რეგულაცია</v>
          </cell>
        </row>
        <row r="3">
          <cell r="B3" t="str">
            <v>დანართი</v>
          </cell>
        </row>
        <row r="5">
          <cell r="H5" t="str">
            <v>1. key ratios</v>
          </cell>
          <cell r="K5" t="str">
            <v>ცვლილება/კორექტირება რეგულაციაში</v>
          </cell>
        </row>
        <row r="6">
          <cell r="B6" t="str">
            <v>საკრედიტო</v>
          </cell>
          <cell r="H6" t="str">
            <v>2. RC</v>
          </cell>
          <cell r="K6" t="str">
            <v>ცვლილება ცხრილში</v>
          </cell>
        </row>
        <row r="7">
          <cell r="B7" t="str">
            <v>ანდრო</v>
          </cell>
          <cell r="H7" t="str">
            <v>3. Income statement</v>
          </cell>
          <cell r="K7" t="str">
            <v>საჭიროა დამატებითი განმარტება</v>
          </cell>
        </row>
        <row r="8">
          <cell r="B8" t="str">
            <v>სხვა</v>
          </cell>
          <cell r="H8" t="str">
            <v xml:space="preserve">4. Off-balance </v>
          </cell>
          <cell r="K8" t="str">
            <v>არ საჭიროებს ცვლილებას</v>
          </cell>
        </row>
        <row r="9">
          <cell r="H9" t="str">
            <v>5. RWA</v>
          </cell>
          <cell r="K9" t="str">
            <v>მონაცემები არ აქვთ</v>
          </cell>
        </row>
        <row r="10">
          <cell r="H10" t="str">
            <v>6. shareholders</v>
          </cell>
        </row>
        <row r="11">
          <cell r="H11" t="str">
            <v>7. LI1</v>
          </cell>
        </row>
        <row r="12">
          <cell r="H12" t="str">
            <v>8. LI2</v>
          </cell>
        </row>
        <row r="13">
          <cell r="H13" t="str">
            <v>9. Capital</v>
          </cell>
        </row>
        <row r="14">
          <cell r="H14" t="str">
            <v>10. CC2</v>
          </cell>
        </row>
        <row r="15">
          <cell r="H15" t="str">
            <v>11. CR-General</v>
          </cell>
        </row>
        <row r="16">
          <cell r="H16" t="str">
            <v>12. CR-Quality</v>
          </cell>
        </row>
        <row r="17">
          <cell r="H17" t="str">
            <v>13. CR-PTI,LTV</v>
          </cell>
        </row>
        <row r="18">
          <cell r="H18" t="str">
            <v>14. CR (ratios)</v>
          </cell>
        </row>
        <row r="19">
          <cell r="H19" t="str">
            <v>15. CR-mitigation</v>
          </cell>
        </row>
        <row r="20">
          <cell r="H20" t="str">
            <v>16. CR</v>
          </cell>
        </row>
        <row r="21">
          <cell r="H21" t="str">
            <v>17. CR4</v>
          </cell>
        </row>
        <row r="22">
          <cell r="H22" t="str">
            <v>18. CICR</v>
          </cell>
        </row>
        <row r="23">
          <cell r="H23" t="str">
            <v>19. CCR</v>
          </cell>
        </row>
        <row r="24">
          <cell r="H24" t="str">
            <v>20. LI0</v>
          </cell>
        </row>
        <row r="25">
          <cell r="H25" t="str">
            <v>21. LI3</v>
          </cell>
        </row>
        <row r="26">
          <cell r="H26" t="str">
            <v>22. OR1</v>
          </cell>
        </row>
        <row r="27">
          <cell r="H27" t="str">
            <v>23. OR2</v>
          </cell>
        </row>
        <row r="28">
          <cell r="H28" t="str">
            <v>24. Rem</v>
          </cell>
        </row>
        <row r="29">
          <cell r="H29" t="str">
            <v>25. Rem 2</v>
          </cell>
        </row>
        <row r="30">
          <cell r="H30" t="str">
            <v>26. Rem 3</v>
          </cell>
        </row>
        <row r="31">
          <cell r="H31" t="str">
            <v>27. REM 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ilkbank.ge/"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433E4-FFCE-46FB-96E9-8B43C9F090D8}">
  <dimension ref="A1:C35"/>
  <sheetViews>
    <sheetView zoomScaleNormal="85" workbookViewId="0">
      <pane xSplit="1" ySplit="7" topLeftCell="B26" activePane="bottomRight" state="frozen"/>
      <selection activeCell="B2" sqref="B2:C6"/>
      <selection pane="topRight" activeCell="B2" sqref="B2:C6"/>
      <selection pane="bottomLeft" activeCell="B2" sqref="B2:C6"/>
      <selection pane="bottomRight" activeCell="B42" sqref="B42"/>
    </sheetView>
  </sheetViews>
  <sheetFormatPr defaultRowHeight="14.4" x14ac:dyDescent="0.3"/>
  <cols>
    <col min="1" max="1" width="10.33203125" style="20" customWidth="1"/>
    <col min="2" max="2" width="153" bestFit="1" customWidth="1"/>
    <col min="3" max="3" width="39.44140625" customWidth="1"/>
    <col min="7" max="7" width="62.109375" customWidth="1"/>
  </cols>
  <sheetData>
    <row r="1" spans="1:3" x14ac:dyDescent="0.3">
      <c r="A1" s="1"/>
      <c r="B1" s="2" t="s">
        <v>0</v>
      </c>
      <c r="C1" s="3"/>
    </row>
    <row r="2" spans="1:3" s="7" customFormat="1" x14ac:dyDescent="0.3">
      <c r="A2" s="4">
        <v>1</v>
      </c>
      <c r="B2" s="5" t="s">
        <v>1</v>
      </c>
      <c r="C2" s="6" t="s">
        <v>2</v>
      </c>
    </row>
    <row r="3" spans="1:3" s="7" customFormat="1" x14ac:dyDescent="0.3">
      <c r="A3" s="4">
        <v>2</v>
      </c>
      <c r="B3" s="8" t="s">
        <v>3</v>
      </c>
      <c r="C3" s="6" t="s">
        <v>4</v>
      </c>
    </row>
    <row r="4" spans="1:3" s="7" customFormat="1" ht="40.5" customHeight="1" x14ac:dyDescent="0.3">
      <c r="A4" s="4">
        <v>3</v>
      </c>
      <c r="B4" s="8" t="s">
        <v>5</v>
      </c>
      <c r="C4" s="6" t="s">
        <v>6</v>
      </c>
    </row>
    <row r="5" spans="1:3" s="7" customFormat="1" x14ac:dyDescent="0.3">
      <c r="A5" s="9">
        <v>4</v>
      </c>
      <c r="B5" s="10" t="s">
        <v>7</v>
      </c>
      <c r="C5" s="11" t="s">
        <v>8</v>
      </c>
    </row>
    <row r="6" spans="1:3" s="12" customFormat="1" ht="65.25" customHeight="1" x14ac:dyDescent="0.3">
      <c r="A6" s="820" t="s">
        <v>9</v>
      </c>
      <c r="B6" s="821"/>
      <c r="C6" s="821"/>
    </row>
    <row r="7" spans="1:3" x14ac:dyDescent="0.3">
      <c r="A7" s="13" t="s">
        <v>10</v>
      </c>
      <c r="B7" s="2" t="s">
        <v>11</v>
      </c>
    </row>
    <row r="8" spans="1:3" x14ac:dyDescent="0.3">
      <c r="A8" s="1">
        <v>1</v>
      </c>
      <c r="B8" s="14" t="s">
        <v>12</v>
      </c>
    </row>
    <row r="9" spans="1:3" x14ac:dyDescent="0.3">
      <c r="A9" s="1">
        <v>2</v>
      </c>
      <c r="B9" s="14" t="s">
        <v>13</v>
      </c>
    </row>
    <row r="10" spans="1:3" x14ac:dyDescent="0.3">
      <c r="A10" s="1">
        <v>3</v>
      </c>
      <c r="B10" s="14" t="s">
        <v>14</v>
      </c>
    </row>
    <row r="11" spans="1:3" x14ac:dyDescent="0.3">
      <c r="A11" s="1">
        <v>4</v>
      </c>
      <c r="B11" s="14" t="s">
        <v>15</v>
      </c>
    </row>
    <row r="12" spans="1:3" x14ac:dyDescent="0.3">
      <c r="A12" s="1">
        <v>5</v>
      </c>
      <c r="B12" s="14" t="s">
        <v>16</v>
      </c>
    </row>
    <row r="13" spans="1:3" x14ac:dyDescent="0.3">
      <c r="A13" s="1">
        <v>6</v>
      </c>
      <c r="B13" s="15" t="s">
        <v>17</v>
      </c>
    </row>
    <row r="14" spans="1:3" x14ac:dyDescent="0.3">
      <c r="A14" s="1">
        <v>7</v>
      </c>
      <c r="B14" s="14" t="s">
        <v>18</v>
      </c>
    </row>
    <row r="15" spans="1:3" x14ac:dyDescent="0.3">
      <c r="A15" s="1">
        <v>8</v>
      </c>
      <c r="B15" s="14" t="s">
        <v>19</v>
      </c>
    </row>
    <row r="16" spans="1:3" x14ac:dyDescent="0.3">
      <c r="A16" s="1">
        <v>9</v>
      </c>
      <c r="B16" s="14" t="s">
        <v>20</v>
      </c>
    </row>
    <row r="17" spans="1:2" x14ac:dyDescent="0.3">
      <c r="A17" s="16" t="s">
        <v>21</v>
      </c>
      <c r="B17" s="14" t="s">
        <v>22</v>
      </c>
    </row>
    <row r="18" spans="1:2" x14ac:dyDescent="0.3">
      <c r="A18" s="1">
        <v>10</v>
      </c>
      <c r="B18" s="14" t="s">
        <v>23</v>
      </c>
    </row>
    <row r="19" spans="1:2" x14ac:dyDescent="0.3">
      <c r="A19" s="1">
        <v>11</v>
      </c>
      <c r="B19" s="15" t="s">
        <v>24</v>
      </c>
    </row>
    <row r="20" spans="1:2" x14ac:dyDescent="0.3">
      <c r="A20" s="1">
        <v>12</v>
      </c>
      <c r="B20" s="15" t="s">
        <v>25</v>
      </c>
    </row>
    <row r="21" spans="1:2" x14ac:dyDescent="0.3">
      <c r="A21" s="1">
        <v>13</v>
      </c>
      <c r="B21" s="17" t="s">
        <v>26</v>
      </c>
    </row>
    <row r="22" spans="1:2" x14ac:dyDescent="0.3">
      <c r="A22" s="1">
        <v>14</v>
      </c>
      <c r="B22" s="18" t="s">
        <v>27</v>
      </c>
    </row>
    <row r="23" spans="1:2" x14ac:dyDescent="0.3">
      <c r="A23" s="1">
        <v>15</v>
      </c>
      <c r="B23" s="14" t="s">
        <v>28</v>
      </c>
    </row>
    <row r="24" spans="1:2" x14ac:dyDescent="0.3">
      <c r="A24" s="1">
        <v>15.1</v>
      </c>
      <c r="B24" s="14" t="s">
        <v>29</v>
      </c>
    </row>
    <row r="25" spans="1:2" x14ac:dyDescent="0.3">
      <c r="A25" s="1">
        <v>16</v>
      </c>
      <c r="B25" s="14" t="s">
        <v>30</v>
      </c>
    </row>
    <row r="26" spans="1:2" x14ac:dyDescent="0.3">
      <c r="A26" s="1">
        <v>17</v>
      </c>
      <c r="B26" s="14" t="s">
        <v>31</v>
      </c>
    </row>
    <row r="27" spans="1:2" x14ac:dyDescent="0.3">
      <c r="A27" s="1">
        <v>18</v>
      </c>
      <c r="B27" s="14" t="s">
        <v>32</v>
      </c>
    </row>
    <row r="28" spans="1:2" x14ac:dyDescent="0.3">
      <c r="A28" s="1">
        <v>19</v>
      </c>
      <c r="B28" s="14" t="s">
        <v>33</v>
      </c>
    </row>
    <row r="29" spans="1:2" x14ac:dyDescent="0.3">
      <c r="A29" s="1">
        <v>20</v>
      </c>
      <c r="B29" s="14" t="s">
        <v>34</v>
      </c>
    </row>
    <row r="30" spans="1:2" x14ac:dyDescent="0.3">
      <c r="A30" s="1">
        <v>21</v>
      </c>
      <c r="B30" s="14" t="s">
        <v>35</v>
      </c>
    </row>
    <row r="31" spans="1:2" x14ac:dyDescent="0.3">
      <c r="A31" s="1">
        <v>22</v>
      </c>
      <c r="B31" s="14" t="s">
        <v>36</v>
      </c>
    </row>
    <row r="32" spans="1:2" ht="26.4" x14ac:dyDescent="0.3">
      <c r="A32" s="1">
        <v>23</v>
      </c>
      <c r="B32" s="19" t="s">
        <v>37</v>
      </c>
    </row>
    <row r="33" spans="1:2" x14ac:dyDescent="0.3">
      <c r="A33" s="1">
        <v>24</v>
      </c>
      <c r="B33" s="14" t="s">
        <v>38</v>
      </c>
    </row>
    <row r="34" spans="1:2" x14ac:dyDescent="0.3">
      <c r="A34" s="1">
        <v>25</v>
      </c>
      <c r="B34" s="14" t="s">
        <v>39</v>
      </c>
    </row>
    <row r="35" spans="1:2" x14ac:dyDescent="0.3">
      <c r="A35" s="1">
        <v>26</v>
      </c>
      <c r="B35" s="14" t="s">
        <v>40</v>
      </c>
    </row>
  </sheetData>
  <mergeCells count="1">
    <mergeCell ref="A6:C6"/>
  </mergeCells>
  <hyperlinks>
    <hyperlink ref="B8" location="'1. key ratios'!A1" display="ცხრილი 1: ძირითადი მაჩვენებლები" xr:uid="{B529A3A2-058D-4D35-A251-06769E63607C}"/>
    <hyperlink ref="B9" location="'2. SOFP'!A1" display="საბალანსო უწყისი" xr:uid="{8EDF6097-3650-426C-B131-1897531B869D}"/>
    <hyperlink ref="B10" location="'3. SOPL'!A1" display="მოგება-ზარალის ანგარიშგება" xr:uid="{B0117A52-AB25-4C74-8DD2-E9622201FCBA}"/>
    <hyperlink ref="B11" location="'4. Off-Balance'!A1" display="ბალანსგარეშე ანგარიშების უწყისი " xr:uid="{8337A02E-326B-4FFA-8862-F3E349E8CFD5}"/>
    <hyperlink ref="B12" location="'5. RWA'!A1" display="ცხრილი 5: რისკის მიხედვით შეწონილი რისკის პოზიციები" xr:uid="{BD27005D-ADDF-41F6-8A11-6D60233E727D}"/>
    <hyperlink ref="B14" location="'7. LI1'!A1" display="აქტივებსა და საკრედიტო რისკის მიხედვით შეწონვას დაქვემდებარებულ საბალანსო ელემენტებს შორის კავშირები" xr:uid="{1D21B10F-B6C8-4010-BDA0-2BDABC2CF936}"/>
    <hyperlink ref="B13" location="'6. Administrators-shareholders'!A1" display="ინფორმაცია ბანკის სამეთვალყურეო საბჭოს, დირექტორატის და აქციონერთა შესახებ" xr:uid="{ABE0346A-8949-42DF-881F-F33F27825B0D}"/>
    <hyperlink ref="B15" location="'8. LI2'!A1" display="ცხრილი 8: საზედამხედველო რისკის პოზიციების სიდიდესა და ფინანსური ანგარიშგების საბალანსო ღირებულებებს შორის განსხვავებების მთავარი წყარო" xr:uid="{A9C77E3F-823E-46F9-82F8-33B8E17F43C9}"/>
    <hyperlink ref="B16" location="'9. Capital'!A1" display="ცხრილი 9: საზედამხედველო კაპიტალი" xr:uid="{C8960097-B057-4840-BA55-C365CC7D557C}"/>
    <hyperlink ref="B18" location="'10. CC2'!A1" display="ცხრილი 10: კავშირი საზედამხედველო კაპიტალსა და ფინანსური მდგომარეობის ანგარიშგებას შორის" xr:uid="{E471882F-3AD4-4F80-9905-DFFB528F53B3}"/>
    <hyperlink ref="B20" location="'12. CRM'!A1" display="საკრედიტო რისკის მიტიგაცია" xr:uid="{A3562DC1-AA88-49A3-844D-107FE0962D98}"/>
    <hyperlink ref="B19" location="'11. CRWA'!A1" display="საკრედიტო რისკის მიხედვით შეწონილი რისკის პოზიციები" xr:uid="{76DDE72D-6D50-462F-B647-D0F0E3584F17}"/>
    <hyperlink ref="B21" location="'13. CRME'!A1" display="სტანდარტიზებული მიდგომა - საკრედიტო რისკი საკრედიტო რისკის მიტიგაციის ეფექტი" xr:uid="{863E47B2-3BD6-4FD3-81E5-14596FB47F4C}"/>
    <hyperlink ref="B23" location="'15. CCR'!A1" display="კონტრაგენტთან დაკავშირებული საკრედიტო რისკის მიხედვით შეწონილი რისკის პოზიციები" xr:uid="{3C4416ED-4597-48A1-B2D4-02B41279A45F}"/>
    <hyperlink ref="B22" location="'14. LCR'!A1" display="ლიკვიდობის გადაფარვის კოეფიციენტი" xr:uid="{CF1119CD-7690-426D-9F90-748A5FDD5C8A}"/>
    <hyperlink ref="B17" location="'9.1. Capital Requirements'!A1" display="კაპიტალის ადეკვატურობის მოთხოვნები" xr:uid="{915DDEA1-2A28-4186-8A0E-A00E05E41917}"/>
    <hyperlink ref="B24" location="'15.1. LR'!A1" display="ლევერიჯის კოეფიციენტი" xr:uid="{9893A234-C9F0-47B8-BFC3-CB1223911D68}"/>
    <hyperlink ref="B25" location="'16. NSFR'!A1" display="წმინდა სტაბილური დაფინანსების კოეფიციენტი" xr:uid="{355A311D-3EAA-4F24-B717-18DA5DDF5033}"/>
    <hyperlink ref="B26" location="' 17. Residual Maturity'!A1" display="რისკის პოზიციის ღირებულება ნარჩენი ვადიანობის  და რისკის კლასების მიხედვით" xr:uid="{FBCA1017-B298-4596-ABE2-911D5135D7F7}"/>
    <hyperlink ref="B27" location="'18. Assets by Exposure classe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რისკის კლასების მიხედვით" xr:uid="{E9929673-2E43-464B-BC80-AAD5B630E3DD}"/>
    <hyperlink ref="B28" location="'19. Assets by Risk Sectors'!A1" display="აქტივების მთლიანი ღირებულების, საბალანსო ღირებულების, აქტივებზე რეზერვების, ჩამოწერების და რეზერვის ხარჯის განაწილება დაფარვის წყაროს სექტორების მიხედვით" xr:uid="{50E78104-5987-4FA0-9573-20C8E3CACB8F}"/>
    <hyperlink ref="B30" location="'21. NPL'!A1" display="უმოქმედო სესხების ცვლილება" xr:uid="{8A0D804E-D2F4-442B-8231-31D3EC6177E1}"/>
    <hyperlink ref="B31" location="'22. Quality'!A1" display="სესხების, სავალო ფასიანი ქაღალდების და გარესაბალანსო ვალდებულებების განაწილება, კლასიფიკაციის, ვადაგადაცილების და მსესხებლის ტიპის მიხედვით" xr:uid="{638F4AF1-FF19-4D65-A04A-F793339AAE51}"/>
    <hyperlink ref="B32" location="'23. LTV'!A1" display="სესხების, უზრუნველყოფის კოეფიციენტის მიხედვით განაწილებული სესხების, სესხებზე რეზერვების, სესხებზე უზრუნველყოფის ღირებულების და გარანტით უზრუნველყოფილი სესხების განაწილება კლასიფიკაციისა და ვადაგადაცილებების მიხედვით" xr:uid="{B35571E0-20AD-4003-BF9B-E658A98BF3D3}"/>
    <hyperlink ref="B33" location="'24. Risk Sector'!A1" display="სესხების და სესხებზე რეზერვის განაწილება, დაფარვის წყაროს სექტორების და კლასიფიკაციის მიხედვით" xr:uid="{3068D836-5612-458A-9CE7-AB9294EB91DA}"/>
    <hyperlink ref="B34" location="'25. Collateral'!A1" display="სესხების, კორპორატიული სავალო ფასიანი ქაღალდების და გარესაბალანსო ვალდებულებების განაწილება უზრუნველყოფების მიხედვით" xr:uid="{B5A139F1-DC07-485E-83F4-779028CEAD4D}"/>
    <hyperlink ref="B29" location="'20. Reserves'!A1" display="რეზერვის ცვლილება სესხებზე და კორპორატიულ სავალო ფასიანი ქაღალდებზე" xr:uid="{C8221BE6-1FAE-4C49-BD9F-00B64EABE276}"/>
    <hyperlink ref="B35" location="'26. Retail Products'!A1" display="ზოგადი ინფორმაცია საცალო პროდუქტებზე" xr:uid="{C5DE01F5-6ED7-489C-99BA-085B75091ED1}"/>
    <hyperlink ref="C5" r:id="rId1" xr:uid="{35DFE1B9-26DF-4025-9AAF-1CAEAD9430D9}"/>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3BC6B-E96F-4676-BFE5-E67CA3A43A5F}">
  <dimension ref="A1:F58"/>
  <sheetViews>
    <sheetView zoomScale="130" zoomScaleNormal="130" workbookViewId="0">
      <pane xSplit="1" ySplit="5" topLeftCell="B38" activePane="bottomRight" state="frozen"/>
      <selection activeCell="B2" sqref="B2:C6"/>
      <selection pane="topRight" activeCell="B2" sqref="B2:C6"/>
      <selection pane="bottomLeft" activeCell="B2" sqref="B2:C6"/>
      <selection pane="bottomRight" activeCell="B45" sqref="B45"/>
    </sheetView>
  </sheetViews>
  <sheetFormatPr defaultRowHeight="14.4" x14ac:dyDescent="0.3"/>
  <cols>
    <col min="1" max="1" width="9.5546875" style="20" bestFit="1" customWidth="1"/>
    <col min="2" max="2" width="132.44140625" style="20" customWidth="1"/>
    <col min="3" max="3" width="18.44140625" style="20" customWidth="1"/>
    <col min="5" max="5" width="13.6640625" style="163" bestFit="1" customWidth="1"/>
    <col min="6" max="6" width="14.44140625" bestFit="1" customWidth="1"/>
    <col min="7" max="7" width="10" customWidth="1"/>
  </cols>
  <sheetData>
    <row r="1" spans="1:6" x14ac:dyDescent="0.3">
      <c r="A1" s="21" t="s">
        <v>41</v>
      </c>
      <c r="B1" s="23" t="str">
        <f>Info!C2</f>
        <v>სს სილქ ბანკი</v>
      </c>
      <c r="D1" s="20"/>
      <c r="E1" s="230"/>
      <c r="F1" s="20"/>
    </row>
    <row r="2" spans="1:6" s="21" customFormat="1" ht="15.75" customHeight="1" x14ac:dyDescent="0.3">
      <c r="A2" s="21" t="s">
        <v>42</v>
      </c>
      <c r="B2" s="24">
        <f>'1. key ratios'!B2</f>
        <v>45747</v>
      </c>
      <c r="E2" s="188"/>
    </row>
    <row r="3" spans="1:6" s="21" customFormat="1" ht="15.75" customHeight="1" x14ac:dyDescent="0.3">
      <c r="E3" s="188"/>
    </row>
    <row r="4" spans="1:6" ht="40.5" customHeight="1" thickBot="1" x14ac:dyDescent="0.35">
      <c r="A4" s="20" t="s">
        <v>300</v>
      </c>
      <c r="B4" s="231" t="s">
        <v>20</v>
      </c>
    </row>
    <row r="5" spans="1:6" x14ac:dyDescent="0.3">
      <c r="A5" s="232" t="s">
        <v>45</v>
      </c>
      <c r="B5" s="233"/>
      <c r="C5" s="234" t="s">
        <v>86</v>
      </c>
    </row>
    <row r="6" spans="1:6" x14ac:dyDescent="0.3">
      <c r="A6" s="235">
        <v>1</v>
      </c>
      <c r="B6" s="236" t="s">
        <v>301</v>
      </c>
      <c r="C6" s="237">
        <f>SUM(C7:C11)</f>
        <v>69267305.152019188</v>
      </c>
      <c r="E6" s="179"/>
      <c r="F6" s="163"/>
    </row>
    <row r="7" spans="1:6" x14ac:dyDescent="0.3">
      <c r="A7" s="235">
        <v>2</v>
      </c>
      <c r="B7" s="238" t="s">
        <v>302</v>
      </c>
      <c r="C7" s="239">
        <v>99215900</v>
      </c>
      <c r="E7" s="179"/>
    </row>
    <row r="8" spans="1:6" x14ac:dyDescent="0.3">
      <c r="A8" s="235">
        <v>3</v>
      </c>
      <c r="B8" s="240" t="s">
        <v>303</v>
      </c>
      <c r="C8" s="239"/>
      <c r="E8" s="179"/>
    </row>
    <row r="9" spans="1:6" x14ac:dyDescent="0.3">
      <c r="A9" s="235">
        <v>4</v>
      </c>
      <c r="B9" s="240" t="s">
        <v>304</v>
      </c>
      <c r="C9" s="239"/>
      <c r="E9" s="179"/>
    </row>
    <row r="10" spans="1:6" x14ac:dyDescent="0.3">
      <c r="A10" s="235">
        <v>5</v>
      </c>
      <c r="B10" s="240" t="s">
        <v>305</v>
      </c>
      <c r="C10" s="239">
        <v>3486012.7618743461</v>
      </c>
      <c r="E10" s="179"/>
    </row>
    <row r="11" spans="1:6" x14ac:dyDescent="0.3">
      <c r="A11" s="235">
        <v>6</v>
      </c>
      <c r="B11" s="241" t="s">
        <v>306</v>
      </c>
      <c r="C11" s="239">
        <v>-33434607.609855156</v>
      </c>
      <c r="E11" s="179"/>
    </row>
    <row r="12" spans="1:6" s="176" customFormat="1" x14ac:dyDescent="0.3">
      <c r="A12" s="235">
        <v>7</v>
      </c>
      <c r="B12" s="236" t="s">
        <v>307</v>
      </c>
      <c r="C12" s="242">
        <f>SUM(C13:C28)</f>
        <v>17519538.772287138</v>
      </c>
      <c r="E12" s="179"/>
    </row>
    <row r="13" spans="1:6" s="176" customFormat="1" x14ac:dyDescent="0.3">
      <c r="A13" s="235">
        <v>8</v>
      </c>
      <c r="B13" s="243" t="s">
        <v>308</v>
      </c>
      <c r="C13" s="244">
        <f>C10</f>
        <v>3486012.7618743461</v>
      </c>
      <c r="E13" s="179"/>
    </row>
    <row r="14" spans="1:6" s="176" customFormat="1" ht="27.6" x14ac:dyDescent="0.3">
      <c r="A14" s="235">
        <v>9</v>
      </c>
      <c r="B14" s="245" t="s">
        <v>309</v>
      </c>
      <c r="C14" s="244"/>
      <c r="E14" s="179"/>
    </row>
    <row r="15" spans="1:6" s="176" customFormat="1" x14ac:dyDescent="0.3">
      <c r="A15" s="235">
        <v>10</v>
      </c>
      <c r="B15" s="246" t="s">
        <v>109</v>
      </c>
      <c r="C15" s="244">
        <f>'7. LI1'!C28</f>
        <v>12826055.879999995</v>
      </c>
      <c r="E15" s="179"/>
    </row>
    <row r="16" spans="1:6" s="176" customFormat="1" x14ac:dyDescent="0.3">
      <c r="A16" s="235">
        <v>11</v>
      </c>
      <c r="B16" s="247" t="s">
        <v>310</v>
      </c>
      <c r="C16" s="244"/>
      <c r="E16" s="179"/>
    </row>
    <row r="17" spans="1:6" s="176" customFormat="1" x14ac:dyDescent="0.3">
      <c r="A17" s="235">
        <v>12</v>
      </c>
      <c r="B17" s="246" t="s">
        <v>311</v>
      </c>
      <c r="C17" s="244"/>
      <c r="E17" s="179"/>
    </row>
    <row r="18" spans="1:6" s="176" customFormat="1" x14ac:dyDescent="0.3">
      <c r="A18" s="235">
        <v>13</v>
      </c>
      <c r="B18" s="246" t="s">
        <v>312</v>
      </c>
      <c r="C18" s="244"/>
      <c r="E18" s="179"/>
    </row>
    <row r="19" spans="1:6" s="176" customFormat="1" x14ac:dyDescent="0.3">
      <c r="A19" s="235">
        <v>14</v>
      </c>
      <c r="B19" s="246" t="s">
        <v>313</v>
      </c>
      <c r="C19" s="244"/>
      <c r="E19" s="179"/>
    </row>
    <row r="20" spans="1:6" s="176" customFormat="1" ht="27.6" x14ac:dyDescent="0.3">
      <c r="A20" s="235">
        <v>15</v>
      </c>
      <c r="B20" s="246" t="s">
        <v>314</v>
      </c>
      <c r="C20" s="244">
        <f>'2. SOFP'!C32</f>
        <v>1207470.1304127974</v>
      </c>
      <c r="E20" s="179"/>
    </row>
    <row r="21" spans="1:6" s="176" customFormat="1" ht="27.6" x14ac:dyDescent="0.3">
      <c r="A21" s="235">
        <v>16</v>
      </c>
      <c r="B21" s="245" t="s">
        <v>315</v>
      </c>
      <c r="C21" s="244"/>
      <c r="E21" s="179"/>
    </row>
    <row r="22" spans="1:6" s="176" customFormat="1" x14ac:dyDescent="0.3">
      <c r="A22" s="235">
        <v>17</v>
      </c>
      <c r="B22" s="248" t="s">
        <v>316</v>
      </c>
      <c r="C22" s="244"/>
      <c r="E22" s="179"/>
    </row>
    <row r="23" spans="1:6" s="176" customFormat="1" x14ac:dyDescent="0.3">
      <c r="A23" s="235">
        <v>18</v>
      </c>
      <c r="B23" s="249" t="s">
        <v>317</v>
      </c>
      <c r="C23" s="244"/>
      <c r="E23" s="179"/>
    </row>
    <row r="24" spans="1:6" s="176" customFormat="1" ht="27.6" x14ac:dyDescent="0.3">
      <c r="A24" s="235">
        <v>19</v>
      </c>
      <c r="B24" s="245" t="s">
        <v>318</v>
      </c>
      <c r="C24" s="244"/>
      <c r="E24" s="179"/>
    </row>
    <row r="25" spans="1:6" s="176" customFormat="1" ht="27.6" x14ac:dyDescent="0.3">
      <c r="A25" s="235">
        <v>20</v>
      </c>
      <c r="B25" s="245" t="s">
        <v>319</v>
      </c>
      <c r="C25" s="244"/>
      <c r="E25" s="179"/>
    </row>
    <row r="26" spans="1:6" s="176" customFormat="1" ht="27.6" x14ac:dyDescent="0.3">
      <c r="A26" s="235">
        <v>21</v>
      </c>
      <c r="B26" s="247" t="s">
        <v>320</v>
      </c>
      <c r="C26" s="244"/>
      <c r="E26" s="179"/>
    </row>
    <row r="27" spans="1:6" s="176" customFormat="1" x14ac:dyDescent="0.3">
      <c r="A27" s="235">
        <v>22</v>
      </c>
      <c r="B27" s="247" t="s">
        <v>321</v>
      </c>
      <c r="C27" s="244"/>
      <c r="E27" s="179"/>
    </row>
    <row r="28" spans="1:6" s="176" customFormat="1" ht="27.6" x14ac:dyDescent="0.3">
      <c r="A28" s="235">
        <v>23</v>
      </c>
      <c r="B28" s="247" t="s">
        <v>322</v>
      </c>
      <c r="C28" s="244"/>
      <c r="E28" s="179"/>
    </row>
    <row r="29" spans="1:6" s="176" customFormat="1" x14ac:dyDescent="0.3">
      <c r="A29" s="235">
        <v>24</v>
      </c>
      <c r="B29" s="250" t="s">
        <v>48</v>
      </c>
      <c r="C29" s="242">
        <f>C6-C12</f>
        <v>51747766.37973205</v>
      </c>
      <c r="E29" s="179"/>
      <c r="F29" s="251"/>
    </row>
    <row r="30" spans="1:6" s="176" customFormat="1" x14ac:dyDescent="0.3">
      <c r="A30" s="252"/>
      <c r="B30" s="253"/>
      <c r="C30" s="244"/>
      <c r="E30" s="179"/>
    </row>
    <row r="31" spans="1:6" s="176" customFormat="1" x14ac:dyDescent="0.3">
      <c r="A31" s="252">
        <v>25</v>
      </c>
      <c r="B31" s="250" t="s">
        <v>323</v>
      </c>
      <c r="C31" s="242">
        <f>C32+C35</f>
        <v>0</v>
      </c>
      <c r="E31" s="179"/>
    </row>
    <row r="32" spans="1:6" s="176" customFormat="1" x14ac:dyDescent="0.3">
      <c r="A32" s="252">
        <v>26</v>
      </c>
      <c r="B32" s="240" t="s">
        <v>324</v>
      </c>
      <c r="C32" s="254"/>
      <c r="E32" s="179"/>
    </row>
    <row r="33" spans="1:5" s="176" customFormat="1" x14ac:dyDescent="0.3">
      <c r="A33" s="252">
        <v>27</v>
      </c>
      <c r="B33" s="255" t="s">
        <v>325</v>
      </c>
      <c r="C33" s="244"/>
      <c r="E33" s="179"/>
    </row>
    <row r="34" spans="1:5" s="176" customFormat="1" x14ac:dyDescent="0.3">
      <c r="A34" s="252">
        <v>28</v>
      </c>
      <c r="B34" s="255" t="s">
        <v>326</v>
      </c>
      <c r="C34" s="244"/>
      <c r="E34" s="179"/>
    </row>
    <row r="35" spans="1:5" s="176" customFormat="1" x14ac:dyDescent="0.3">
      <c r="A35" s="252">
        <v>29</v>
      </c>
      <c r="B35" s="240" t="s">
        <v>327</v>
      </c>
      <c r="C35" s="244"/>
      <c r="E35" s="179"/>
    </row>
    <row r="36" spans="1:5" s="176" customFormat="1" x14ac:dyDescent="0.3">
      <c r="A36" s="252">
        <v>30</v>
      </c>
      <c r="B36" s="250" t="s">
        <v>328</v>
      </c>
      <c r="C36" s="242">
        <f>SUM(C37:C41)</f>
        <v>0</v>
      </c>
      <c r="E36" s="179"/>
    </row>
    <row r="37" spans="1:5" s="176" customFormat="1" x14ac:dyDescent="0.3">
      <c r="A37" s="252">
        <v>31</v>
      </c>
      <c r="B37" s="245" t="s">
        <v>329</v>
      </c>
      <c r="C37" s="244"/>
      <c r="E37" s="179"/>
    </row>
    <row r="38" spans="1:5" s="176" customFormat="1" x14ac:dyDescent="0.3">
      <c r="A38" s="252">
        <v>32</v>
      </c>
      <c r="B38" s="246" t="s">
        <v>330</v>
      </c>
      <c r="C38" s="244"/>
      <c r="E38" s="179"/>
    </row>
    <row r="39" spans="1:5" s="176" customFormat="1" ht="27.6" x14ac:dyDescent="0.3">
      <c r="A39" s="252">
        <v>33</v>
      </c>
      <c r="B39" s="245" t="s">
        <v>331</v>
      </c>
      <c r="C39" s="244"/>
      <c r="E39" s="179"/>
    </row>
    <row r="40" spans="1:5" s="176" customFormat="1" ht="27.6" x14ac:dyDescent="0.3">
      <c r="A40" s="252">
        <v>34</v>
      </c>
      <c r="B40" s="245" t="s">
        <v>319</v>
      </c>
      <c r="C40" s="244"/>
      <c r="E40" s="179"/>
    </row>
    <row r="41" spans="1:5" s="176" customFormat="1" ht="27.6" x14ac:dyDescent="0.3">
      <c r="A41" s="252">
        <v>35</v>
      </c>
      <c r="B41" s="247" t="s">
        <v>332</v>
      </c>
      <c r="C41" s="244"/>
      <c r="E41" s="179"/>
    </row>
    <row r="42" spans="1:5" s="176" customFormat="1" x14ac:dyDescent="0.3">
      <c r="A42" s="252">
        <v>36</v>
      </c>
      <c r="B42" s="250" t="s">
        <v>333</v>
      </c>
      <c r="C42" s="242">
        <f>C31-C36</f>
        <v>0</v>
      </c>
      <c r="E42" s="179"/>
    </row>
    <row r="43" spans="1:5" s="176" customFormat="1" x14ac:dyDescent="0.3">
      <c r="A43" s="252"/>
      <c r="B43" s="253"/>
      <c r="C43" s="244"/>
      <c r="E43" s="179"/>
    </row>
    <row r="44" spans="1:5" s="176" customFormat="1" x14ac:dyDescent="0.3">
      <c r="A44" s="252">
        <v>37</v>
      </c>
      <c r="B44" s="256" t="s">
        <v>334</v>
      </c>
      <c r="C44" s="242">
        <f>SUM(C45:C47)</f>
        <v>3577565.4400000004</v>
      </c>
      <c r="E44" s="179"/>
    </row>
    <row r="45" spans="1:5" s="176" customFormat="1" x14ac:dyDescent="0.3">
      <c r="A45" s="252">
        <v>38</v>
      </c>
      <c r="B45" s="240" t="s">
        <v>335</v>
      </c>
      <c r="C45" s="244">
        <v>3577565.4400000004</v>
      </c>
      <c r="E45" s="179"/>
    </row>
    <row r="46" spans="1:5" s="176" customFormat="1" x14ac:dyDescent="0.3">
      <c r="A46" s="252">
        <v>39</v>
      </c>
      <c r="B46" s="240" t="s">
        <v>336</v>
      </c>
      <c r="C46" s="244"/>
      <c r="E46" s="179"/>
    </row>
    <row r="47" spans="1:5" s="176" customFormat="1" x14ac:dyDescent="0.3">
      <c r="A47" s="252">
        <v>40</v>
      </c>
      <c r="B47" s="772" t="s">
        <v>337</v>
      </c>
      <c r="C47" s="244"/>
      <c r="E47" s="179"/>
    </row>
    <row r="48" spans="1:5" s="176" customFormat="1" x14ac:dyDescent="0.3">
      <c r="A48" s="252">
        <v>41</v>
      </c>
      <c r="B48" s="256" t="s">
        <v>338</v>
      </c>
      <c r="C48" s="242">
        <f>SUM(C49:C52)</f>
        <v>0</v>
      </c>
      <c r="E48" s="179"/>
    </row>
    <row r="49" spans="1:5" s="176" customFormat="1" x14ac:dyDescent="0.3">
      <c r="A49" s="252">
        <v>42</v>
      </c>
      <c r="B49" s="245" t="s">
        <v>339</v>
      </c>
      <c r="C49" s="244"/>
      <c r="E49" s="179"/>
    </row>
    <row r="50" spans="1:5" s="176" customFormat="1" x14ac:dyDescent="0.3">
      <c r="A50" s="252">
        <v>43</v>
      </c>
      <c r="B50" s="246" t="s">
        <v>340</v>
      </c>
      <c r="C50" s="244"/>
      <c r="E50" s="179"/>
    </row>
    <row r="51" spans="1:5" s="176" customFormat="1" ht="27.6" x14ac:dyDescent="0.3">
      <c r="A51" s="252">
        <v>44</v>
      </c>
      <c r="B51" s="245" t="s">
        <v>341</v>
      </c>
      <c r="C51" s="244"/>
      <c r="E51" s="179"/>
    </row>
    <row r="52" spans="1:5" s="176" customFormat="1" ht="27.6" x14ac:dyDescent="0.3">
      <c r="A52" s="252">
        <v>45</v>
      </c>
      <c r="B52" s="245" t="s">
        <v>319</v>
      </c>
      <c r="C52" s="244"/>
      <c r="E52" s="179"/>
    </row>
    <row r="53" spans="1:5" s="176" customFormat="1" ht="15" thickBot="1" x14ac:dyDescent="0.35">
      <c r="A53" s="252">
        <v>46</v>
      </c>
      <c r="B53" s="257" t="s">
        <v>342</v>
      </c>
      <c r="C53" s="258">
        <f>C44-C48</f>
        <v>3577565.4400000004</v>
      </c>
      <c r="E53" s="179"/>
    </row>
    <row r="55" spans="1:5" x14ac:dyDescent="0.3">
      <c r="C55" s="259"/>
    </row>
    <row r="56" spans="1:5" x14ac:dyDescent="0.3">
      <c r="B56" s="20" t="s">
        <v>343</v>
      </c>
      <c r="C56" s="260"/>
    </row>
    <row r="57" spans="1:5" x14ac:dyDescent="0.3">
      <c r="C57" s="260"/>
    </row>
    <row r="58" spans="1:5" x14ac:dyDescent="0.3">
      <c r="C58" s="261"/>
    </row>
  </sheetData>
  <dataValidations count="1">
    <dataValidation operator="lessThanOrEqual" allowBlank="1" showInputMessage="1" showErrorMessage="1" errorTitle="Should be negative number" error="Should be whole negative number or 0" sqref="C13:C53" xr:uid="{F1914A29-8CBD-4F4F-B7D7-050C3796E84C}"/>
  </dataValidation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A106-FBF0-474C-B7EF-774164BFB542}">
  <dimension ref="A1:D23"/>
  <sheetViews>
    <sheetView topLeftCell="B7" zoomScale="145" zoomScaleNormal="145" workbookViewId="0">
      <selection activeCell="F12" sqref="F12"/>
    </sheetView>
  </sheetViews>
  <sheetFormatPr defaultColWidth="9.109375" defaultRowHeight="13.8" x14ac:dyDescent="0.3"/>
  <cols>
    <col min="1" max="1" width="10.88671875" style="20" bestFit="1" customWidth="1"/>
    <col min="2" max="2" width="59" style="20" customWidth="1"/>
    <col min="3" max="3" width="16.6640625" style="20" bestFit="1" customWidth="1"/>
    <col min="4" max="4" width="22.109375" style="20" customWidth="1"/>
    <col min="5" max="16384" width="9.109375" style="20"/>
  </cols>
  <sheetData>
    <row r="1" spans="1:4" x14ac:dyDescent="0.3">
      <c r="A1" s="21" t="s">
        <v>41</v>
      </c>
      <c r="B1" s="23" t="str">
        <f>Info!C2</f>
        <v>სს სილქ ბანკი</v>
      </c>
    </row>
    <row r="2" spans="1:4" s="21" customFormat="1" ht="15.75" customHeight="1" x14ac:dyDescent="0.3">
      <c r="A2" s="21" t="s">
        <v>42</v>
      </c>
      <c r="B2" s="24">
        <f>'1. key ratios'!B2</f>
        <v>45747</v>
      </c>
    </row>
    <row r="3" spans="1:4" s="21" customFormat="1" ht="15.75" customHeight="1" x14ac:dyDescent="0.3"/>
    <row r="4" spans="1:4" ht="40.5" customHeight="1" thickBot="1" x14ac:dyDescent="0.35">
      <c r="A4" s="20" t="s">
        <v>344</v>
      </c>
      <c r="B4" s="262" t="s">
        <v>22</v>
      </c>
    </row>
    <row r="5" spans="1:4" s="265" customFormat="1" x14ac:dyDescent="0.3">
      <c r="A5" s="847" t="s">
        <v>345</v>
      </c>
      <c r="B5" s="848"/>
      <c r="C5" s="263" t="s">
        <v>346</v>
      </c>
      <c r="D5" s="264" t="s">
        <v>347</v>
      </c>
    </row>
    <row r="6" spans="1:4" s="269" customFormat="1" x14ac:dyDescent="0.3">
      <c r="A6" s="266">
        <v>1</v>
      </c>
      <c r="B6" s="267" t="s">
        <v>348</v>
      </c>
      <c r="C6" s="267"/>
      <c r="D6" s="268"/>
    </row>
    <row r="7" spans="1:4" s="269" customFormat="1" x14ac:dyDescent="0.3">
      <c r="A7" s="270" t="s">
        <v>349</v>
      </c>
      <c r="B7" s="271" t="s">
        <v>350</v>
      </c>
      <c r="C7" s="272">
        <v>4.4999999999999998E-2</v>
      </c>
      <c r="D7" s="273">
        <f>C7*'5. RWA'!$C$13</f>
        <v>8087597.498842502</v>
      </c>
    </row>
    <row r="8" spans="1:4" s="269" customFormat="1" x14ac:dyDescent="0.3">
      <c r="A8" s="270" t="s">
        <v>351</v>
      </c>
      <c r="B8" s="271" t="s">
        <v>352</v>
      </c>
      <c r="C8" s="272">
        <v>0.06</v>
      </c>
      <c r="D8" s="273">
        <f>C8*'5. RWA'!$C$13</f>
        <v>10783463.331790002</v>
      </c>
    </row>
    <row r="9" spans="1:4" s="269" customFormat="1" x14ac:dyDescent="0.3">
      <c r="A9" s="270" t="s">
        <v>353</v>
      </c>
      <c r="B9" s="271" t="s">
        <v>354</v>
      </c>
      <c r="C9" s="272">
        <v>0.08</v>
      </c>
      <c r="D9" s="273">
        <f>C9*'5. RWA'!$C$13</f>
        <v>14377951.109053338</v>
      </c>
    </row>
    <row r="10" spans="1:4" s="269" customFormat="1" x14ac:dyDescent="0.3">
      <c r="A10" s="266" t="s">
        <v>355</v>
      </c>
      <c r="B10" s="267" t="s">
        <v>356</v>
      </c>
      <c r="C10" s="274">
        <f>C11+C12+C13</f>
        <v>3.0000000000000002E-2</v>
      </c>
      <c r="D10" s="797">
        <f>D11+D12+D13</f>
        <v>5391731.665895002</v>
      </c>
    </row>
    <row r="11" spans="1:4" s="279" customFormat="1" x14ac:dyDescent="0.3">
      <c r="A11" s="275" t="s">
        <v>357</v>
      </c>
      <c r="B11" s="276" t="s">
        <v>358</v>
      </c>
      <c r="C11" s="277">
        <v>2.5000000000000001E-2</v>
      </c>
      <c r="D11" s="278">
        <f>C11*'5. RWA'!$C$13</f>
        <v>4493109.721579168</v>
      </c>
    </row>
    <row r="12" spans="1:4" s="279" customFormat="1" x14ac:dyDescent="0.3">
      <c r="A12" s="275" t="s">
        <v>359</v>
      </c>
      <c r="B12" s="276" t="s">
        <v>360</v>
      </c>
      <c r="C12" s="277">
        <v>5.0000000000000001E-3</v>
      </c>
      <c r="D12" s="278">
        <f>C12*'5. RWA'!$C$13</f>
        <v>898621.94431583362</v>
      </c>
    </row>
    <row r="13" spans="1:4" s="279" customFormat="1" x14ac:dyDescent="0.3">
      <c r="A13" s="275" t="s">
        <v>361</v>
      </c>
      <c r="B13" s="276" t="s">
        <v>362</v>
      </c>
      <c r="C13" s="277">
        <v>0</v>
      </c>
      <c r="D13" s="278">
        <f>C13*'5. RWA'!$C$13</f>
        <v>0</v>
      </c>
    </row>
    <row r="14" spans="1:4" s="269" customFormat="1" x14ac:dyDescent="0.3">
      <c r="A14" s="266" t="s">
        <v>363</v>
      </c>
      <c r="B14" s="267" t="s">
        <v>364</v>
      </c>
      <c r="C14" s="280">
        <f>SUM(C15:C17)</f>
        <v>0.30442248022754631</v>
      </c>
      <c r="D14" s="741">
        <f>SUM(D15:D17)</f>
        <v>54712144.215105213</v>
      </c>
    </row>
    <row r="15" spans="1:4" s="269" customFormat="1" x14ac:dyDescent="0.3">
      <c r="A15" s="281" t="s">
        <v>365</v>
      </c>
      <c r="B15" s="276" t="s">
        <v>366</v>
      </c>
      <c r="C15" s="277">
        <v>8.0142560330436152E-2</v>
      </c>
      <c r="D15" s="278">
        <f>C15*'5. RWA'!$C$13</f>
        <v>14403572.677317105</v>
      </c>
    </row>
    <row r="16" spans="1:4" s="269" customFormat="1" x14ac:dyDescent="0.3">
      <c r="A16" s="281" t="s">
        <v>367</v>
      </c>
      <c r="B16" s="276" t="s">
        <v>368</v>
      </c>
      <c r="C16" s="277">
        <v>9.9442579147714233E-2</v>
      </c>
      <c r="D16" s="278">
        <f>C16*'5. RWA'!$C$13</f>
        <v>17872256.764300026</v>
      </c>
    </row>
    <row r="17" spans="1:4" s="269" customFormat="1" x14ac:dyDescent="0.3">
      <c r="A17" s="281" t="s">
        <v>369</v>
      </c>
      <c r="B17" s="276" t="s">
        <v>370</v>
      </c>
      <c r="C17" s="277">
        <v>0.12483734074939593</v>
      </c>
      <c r="D17" s="278">
        <f>C17*'5. RWA'!$C$13</f>
        <v>22436314.773488082</v>
      </c>
    </row>
    <row r="18" spans="1:4" s="265" customFormat="1" x14ac:dyDescent="0.3">
      <c r="A18" s="849" t="s">
        <v>371</v>
      </c>
      <c r="B18" s="850"/>
      <c r="C18" s="282" t="s">
        <v>346</v>
      </c>
      <c r="D18" s="798" t="s">
        <v>347</v>
      </c>
    </row>
    <row r="19" spans="1:4" s="269" customFormat="1" x14ac:dyDescent="0.3">
      <c r="A19" s="283">
        <v>4</v>
      </c>
      <c r="B19" s="276" t="s">
        <v>48</v>
      </c>
      <c r="C19" s="277">
        <f>C7+C11+C12+C13+C15</f>
        <v>0.15514256033043616</v>
      </c>
      <c r="D19" s="273">
        <f>C19*'5. RWA'!$C$13</f>
        <v>27882901.842054613</v>
      </c>
    </row>
    <row r="20" spans="1:4" s="269" customFormat="1" x14ac:dyDescent="0.3">
      <c r="A20" s="283">
        <v>5</v>
      </c>
      <c r="B20" s="276" t="s">
        <v>49</v>
      </c>
      <c r="C20" s="277">
        <f>C8+C11+C12+C13+C16</f>
        <v>0.18944257914771423</v>
      </c>
      <c r="D20" s="273">
        <f>C20*'5. RWA'!$C$13</f>
        <v>34047451.761985034</v>
      </c>
    </row>
    <row r="21" spans="1:4" s="269" customFormat="1" ht="14.4" thickBot="1" x14ac:dyDescent="0.35">
      <c r="A21" s="284" t="s">
        <v>372</v>
      </c>
      <c r="B21" s="285" t="s">
        <v>20</v>
      </c>
      <c r="C21" s="286">
        <f>C9+C11+C12+C13+C17</f>
        <v>0.23483734074939594</v>
      </c>
      <c r="D21" s="287">
        <f>C21*'5. RWA'!$C$13</f>
        <v>42205997.548436426</v>
      </c>
    </row>
    <row r="22" spans="1:4" x14ac:dyDescent="0.3">
      <c r="B22" s="162"/>
    </row>
    <row r="23" spans="1:4" x14ac:dyDescent="0.3">
      <c r="B23" s="53"/>
    </row>
  </sheetData>
  <mergeCells count="2">
    <mergeCell ref="A5:B5"/>
    <mergeCell ref="A18:B18"/>
  </mergeCells>
  <conditionalFormatting sqref="C21">
    <cfRule type="cellIs" dxfId="29" priority="1" operator="lessThan">
      <formula>#REF!</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ED8ED-9356-4E46-90CF-1D3659ED27AB}">
  <dimension ref="A1:E27"/>
  <sheetViews>
    <sheetView showGridLines="0" topLeftCell="A12" zoomScaleNormal="100" workbookViewId="0">
      <selection activeCell="C10" sqref="C10"/>
    </sheetView>
  </sheetViews>
  <sheetFormatPr defaultRowHeight="14.4" x14ac:dyDescent="0.3"/>
  <cols>
    <col min="1" max="1" width="107.109375" bestFit="1" customWidth="1"/>
    <col min="2" max="2" width="50.88671875" bestFit="1" customWidth="1"/>
    <col min="3" max="3" width="28.109375" bestFit="1" customWidth="1"/>
    <col min="4" max="4" width="28.21875" customWidth="1"/>
    <col min="5" max="7" width="28.109375" customWidth="1"/>
  </cols>
  <sheetData>
    <row r="1" spans="1:2" x14ac:dyDescent="0.3">
      <c r="A1" s="288" t="s">
        <v>41</v>
      </c>
      <c r="B1" s="23" t="s">
        <v>2</v>
      </c>
    </row>
    <row r="2" spans="1:2" x14ac:dyDescent="0.3">
      <c r="A2" s="288" t="s">
        <v>42</v>
      </c>
      <c r="B2" s="289">
        <v>45747</v>
      </c>
    </row>
    <row r="3" spans="1:2" x14ac:dyDescent="0.3">
      <c r="A3" s="290" t="s">
        <v>373</v>
      </c>
      <c r="B3" s="291" t="s">
        <v>374</v>
      </c>
    </row>
    <row r="4" spans="1:2" ht="15" thickBot="1" x14ac:dyDescent="0.35"/>
    <row r="5" spans="1:2" x14ac:dyDescent="0.3">
      <c r="A5" s="292"/>
      <c r="B5" s="293" t="s">
        <v>375</v>
      </c>
    </row>
    <row r="6" spans="1:2" x14ac:dyDescent="0.3">
      <c r="A6" s="294" t="s">
        <v>376</v>
      </c>
      <c r="B6" s="295">
        <f>SUM(B7,B11)</f>
        <v>0</v>
      </c>
    </row>
    <row r="7" spans="1:2" ht="15.6" x14ac:dyDescent="0.3">
      <c r="A7" s="294" t="s">
        <v>377</v>
      </c>
      <c r="B7" s="295">
        <f>SUM(B8:B10)</f>
        <v>0</v>
      </c>
    </row>
    <row r="8" spans="1:2" x14ac:dyDescent="0.3">
      <c r="A8" s="296" t="s">
        <v>378</v>
      </c>
      <c r="B8" s="297">
        <v>0</v>
      </c>
    </row>
    <row r="9" spans="1:2" x14ac:dyDescent="0.3">
      <c r="A9" s="296" t="s">
        <v>379</v>
      </c>
      <c r="B9" s="297">
        <v>0</v>
      </c>
    </row>
    <row r="10" spans="1:2" x14ac:dyDescent="0.3">
      <c r="A10" s="296" t="s">
        <v>380</v>
      </c>
      <c r="B10" s="297">
        <v>0</v>
      </c>
    </row>
    <row r="11" spans="1:2" x14ac:dyDescent="0.3">
      <c r="A11" s="294" t="s">
        <v>381</v>
      </c>
      <c r="B11" s="295">
        <f>SUM(B12:B13)</f>
        <v>0</v>
      </c>
    </row>
    <row r="12" spans="1:2" ht="15.6" x14ac:dyDescent="0.3">
      <c r="A12" s="296" t="s">
        <v>382</v>
      </c>
      <c r="B12" s="297"/>
    </row>
    <row r="13" spans="1:2" ht="15.6" x14ac:dyDescent="0.3">
      <c r="A13" s="296" t="s">
        <v>383</v>
      </c>
      <c r="B13" s="297"/>
    </row>
    <row r="14" spans="1:2" x14ac:dyDescent="0.3">
      <c r="A14" s="294" t="s">
        <v>384</v>
      </c>
      <c r="B14" s="295">
        <f>SUM(B15:B16)</f>
        <v>0</v>
      </c>
    </row>
    <row r="15" spans="1:2" x14ac:dyDescent="0.3">
      <c r="A15" s="298" t="s">
        <v>385</v>
      </c>
      <c r="B15" s="297"/>
    </row>
    <row r="16" spans="1:2" x14ac:dyDescent="0.3">
      <c r="A16" s="298" t="s">
        <v>20</v>
      </c>
      <c r="B16" s="297">
        <f>B7</f>
        <v>0</v>
      </c>
    </row>
    <row r="17" spans="1:5" x14ac:dyDescent="0.3">
      <c r="A17" s="294" t="s">
        <v>386</v>
      </c>
      <c r="B17" s="295"/>
    </row>
    <row r="18" spans="1:5" x14ac:dyDescent="0.3">
      <c r="A18" s="298" t="s">
        <v>387</v>
      </c>
      <c r="B18" s="297">
        <v>0</v>
      </c>
    </row>
    <row r="19" spans="1:5" x14ac:dyDescent="0.3">
      <c r="A19" s="298" t="s">
        <v>388</v>
      </c>
      <c r="B19" s="297">
        <v>0</v>
      </c>
    </row>
    <row r="20" spans="1:5" x14ac:dyDescent="0.3">
      <c r="A20" s="294" t="s">
        <v>389</v>
      </c>
      <c r="B20" s="295"/>
    </row>
    <row r="21" spans="1:5" x14ac:dyDescent="0.3">
      <c r="A21" s="299" t="s">
        <v>390</v>
      </c>
      <c r="B21" s="300">
        <f>IFERROR(B6/B18,0)</f>
        <v>0</v>
      </c>
    </row>
    <row r="22" spans="1:5" x14ac:dyDescent="0.3">
      <c r="A22" s="299" t="s">
        <v>391</v>
      </c>
      <c r="B22" s="300">
        <f>IFERROR(B6/B19,0)</f>
        <v>0</v>
      </c>
    </row>
    <row r="23" spans="1:5" ht="15" thickBot="1" x14ac:dyDescent="0.35">
      <c r="A23" s="301" t="s">
        <v>392</v>
      </c>
      <c r="B23" s="302">
        <f>IFERROR(B6/B14,0)</f>
        <v>0</v>
      </c>
    </row>
    <row r="24" spans="1:5" ht="16.5" customHeight="1" x14ac:dyDescent="0.3">
      <c r="A24" s="303" t="s">
        <v>393</v>
      </c>
      <c r="B24" s="304"/>
      <c r="C24" s="304"/>
      <c r="D24" s="304"/>
      <c r="E24" s="304"/>
    </row>
    <row r="25" spans="1:5" ht="25.5" customHeight="1" x14ac:dyDescent="0.3">
      <c r="A25" s="303" t="s">
        <v>394</v>
      </c>
    </row>
    <row r="26" spans="1:5" ht="57" customHeight="1" x14ac:dyDescent="0.3">
      <c r="A26" s="303" t="s">
        <v>395</v>
      </c>
    </row>
    <row r="27" spans="1:5" x14ac:dyDescent="0.3">
      <c r="A27" s="305"/>
    </row>
  </sheetData>
  <pageMargins left="0.7" right="0.7" top="0.75" bottom="0.75" header="0.3" footer="0.3"/>
  <pageSetup orientation="portrait" horizontalDpi="4294967292"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CF502-D756-4E73-85C4-F55A66A88AE3}">
  <dimension ref="A1:F20"/>
  <sheetViews>
    <sheetView showGridLines="0" zoomScaleNormal="100" workbookViewId="0">
      <selection activeCell="C23" sqref="C23"/>
    </sheetView>
  </sheetViews>
  <sheetFormatPr defaultRowHeight="14.4" x14ac:dyDescent="0.3"/>
  <cols>
    <col min="1" max="1" width="82" customWidth="1"/>
    <col min="2" max="2" width="28.109375" bestFit="1" customWidth="1"/>
    <col min="3" max="3" width="28.21875" customWidth="1"/>
    <col min="4" max="6" width="28.109375" customWidth="1"/>
  </cols>
  <sheetData>
    <row r="1" spans="1:6" x14ac:dyDescent="0.3">
      <c r="A1" s="288" t="s">
        <v>41</v>
      </c>
      <c r="B1" s="23" t="s">
        <v>2</v>
      </c>
      <c r="C1" s="20"/>
    </row>
    <row r="2" spans="1:6" x14ac:dyDescent="0.3">
      <c r="A2" s="288" t="s">
        <v>42</v>
      </c>
      <c r="B2" s="24">
        <v>45747</v>
      </c>
      <c r="C2" s="20"/>
    </row>
    <row r="3" spans="1:6" x14ac:dyDescent="0.3">
      <c r="A3" s="290" t="s">
        <v>396</v>
      </c>
      <c r="B3" s="291" t="s">
        <v>374</v>
      </c>
      <c r="C3" s="20"/>
    </row>
    <row r="5" spans="1:6" x14ac:dyDescent="0.3">
      <c r="A5" s="305"/>
    </row>
    <row r="6" spans="1:6" ht="15" thickBot="1" x14ac:dyDescent="0.35">
      <c r="A6" s="306"/>
      <c r="B6" s="306"/>
      <c r="C6" s="306"/>
      <c r="D6" s="306"/>
      <c r="E6" s="306"/>
      <c r="F6" s="306"/>
    </row>
    <row r="7" spans="1:6" x14ac:dyDescent="0.3">
      <c r="A7" s="851"/>
      <c r="B7" s="853" t="s">
        <v>397</v>
      </c>
      <c r="C7" s="853"/>
      <c r="D7" s="853"/>
      <c r="E7" s="853"/>
      <c r="F7" s="854" t="s">
        <v>398</v>
      </c>
    </row>
    <row r="8" spans="1:6" ht="27.6" x14ac:dyDescent="0.3">
      <c r="A8" s="852"/>
      <c r="B8" s="307" t="s">
        <v>399</v>
      </c>
      <c r="C8" s="307" t="s">
        <v>400</v>
      </c>
      <c r="D8" s="307" t="s">
        <v>401</v>
      </c>
      <c r="E8" s="307" t="s">
        <v>402</v>
      </c>
      <c r="F8" s="855"/>
    </row>
    <row r="9" spans="1:6" ht="27.6" x14ac:dyDescent="0.3">
      <c r="A9" s="308" t="s">
        <v>403</v>
      </c>
      <c r="B9" s="309">
        <f>B13+B17</f>
        <v>0</v>
      </c>
      <c r="C9" s="309">
        <f t="shared" ref="C9:E9" si="0">C13+C17</f>
        <v>0</v>
      </c>
      <c r="D9" s="309">
        <f t="shared" si="0"/>
        <v>0</v>
      </c>
      <c r="E9" s="309">
        <f t="shared" si="0"/>
        <v>0</v>
      </c>
      <c r="F9" s="310">
        <f>F13+F17</f>
        <v>0</v>
      </c>
    </row>
    <row r="10" spans="1:6" x14ac:dyDescent="0.3">
      <c r="A10" s="311" t="s">
        <v>404</v>
      </c>
      <c r="B10" s="312">
        <f t="shared" ref="B10:E12" si="1">B14+B18</f>
        <v>0</v>
      </c>
      <c r="C10" s="312">
        <f t="shared" si="1"/>
        <v>0</v>
      </c>
      <c r="D10" s="312">
        <f t="shared" si="1"/>
        <v>0</v>
      </c>
      <c r="E10" s="312">
        <f t="shared" si="1"/>
        <v>0</v>
      </c>
      <c r="F10" s="310">
        <f>SUM(B10:E10)</f>
        <v>0</v>
      </c>
    </row>
    <row r="11" spans="1:6" x14ac:dyDescent="0.3">
      <c r="A11" s="311" t="s">
        <v>405</v>
      </c>
      <c r="B11" s="312">
        <f t="shared" si="1"/>
        <v>0</v>
      </c>
      <c r="C11" s="312">
        <f t="shared" si="1"/>
        <v>0</v>
      </c>
      <c r="D11" s="312">
        <f t="shared" si="1"/>
        <v>0</v>
      </c>
      <c r="E11" s="312">
        <f t="shared" si="1"/>
        <v>0</v>
      </c>
      <c r="F11" s="310">
        <f t="shared" ref="F11:F12" si="2">SUM(B11:E11)</f>
        <v>0</v>
      </c>
    </row>
    <row r="12" spans="1:6" x14ac:dyDescent="0.3">
      <c r="A12" s="313" t="s">
        <v>406</v>
      </c>
      <c r="B12" s="312">
        <f t="shared" si="1"/>
        <v>0</v>
      </c>
      <c r="C12" s="312">
        <f t="shared" si="1"/>
        <v>0</v>
      </c>
      <c r="D12" s="312">
        <f t="shared" si="1"/>
        <v>0</v>
      </c>
      <c r="E12" s="312">
        <f t="shared" si="1"/>
        <v>0</v>
      </c>
      <c r="F12" s="310">
        <f t="shared" si="2"/>
        <v>0</v>
      </c>
    </row>
    <row r="13" spans="1:6" x14ac:dyDescent="0.3">
      <c r="A13" s="314" t="s">
        <v>407</v>
      </c>
      <c r="B13" s="315"/>
      <c r="C13" s="315"/>
      <c r="D13" s="315"/>
      <c r="E13" s="315"/>
      <c r="F13" s="316"/>
    </row>
    <row r="14" spans="1:6" x14ac:dyDescent="0.3">
      <c r="A14" s="311" t="s">
        <v>404</v>
      </c>
      <c r="B14" s="317"/>
      <c r="C14" s="317"/>
      <c r="D14" s="317"/>
      <c r="E14" s="317"/>
      <c r="F14" s="318"/>
    </row>
    <row r="15" spans="1:6" x14ac:dyDescent="0.3">
      <c r="A15" s="311" t="s">
        <v>405</v>
      </c>
      <c r="B15" s="317"/>
      <c r="C15" s="317"/>
      <c r="D15" s="317"/>
      <c r="E15" s="317"/>
      <c r="F15" s="318"/>
    </row>
    <row r="16" spans="1:6" x14ac:dyDescent="0.3">
      <c r="A16" s="313" t="s">
        <v>406</v>
      </c>
      <c r="B16" s="317"/>
      <c r="C16" s="317"/>
      <c r="D16" s="317"/>
      <c r="E16" s="317"/>
      <c r="F16" s="318"/>
    </row>
    <row r="17" spans="1:6" x14ac:dyDescent="0.3">
      <c r="A17" s="314" t="s">
        <v>381</v>
      </c>
      <c r="B17" s="315"/>
      <c r="C17" s="315"/>
      <c r="D17" s="315"/>
      <c r="E17" s="315"/>
      <c r="F17" s="318"/>
    </row>
    <row r="18" spans="1:6" x14ac:dyDescent="0.3">
      <c r="A18" s="311" t="s">
        <v>404</v>
      </c>
      <c r="B18" s="317"/>
      <c r="C18" s="317"/>
      <c r="D18" s="317"/>
      <c r="E18" s="317"/>
      <c r="F18" s="318"/>
    </row>
    <row r="19" spans="1:6" x14ac:dyDescent="0.3">
      <c r="A19" s="311" t="s">
        <v>405</v>
      </c>
      <c r="B19" s="317"/>
      <c r="C19" s="317"/>
      <c r="D19" s="317"/>
      <c r="E19" s="317"/>
      <c r="F19" s="318"/>
    </row>
    <row r="20" spans="1:6" ht="15" thickBot="1" x14ac:dyDescent="0.35">
      <c r="A20" s="319" t="s">
        <v>406</v>
      </c>
      <c r="B20" s="320"/>
      <c r="C20" s="320"/>
      <c r="D20" s="320"/>
      <c r="E20" s="320"/>
      <c r="F20" s="321"/>
    </row>
  </sheetData>
  <mergeCells count="3">
    <mergeCell ref="A7:A8"/>
    <mergeCell ref="B7:E7"/>
    <mergeCell ref="F7:F8"/>
  </mergeCells>
  <pageMargins left="0.7" right="0.7" top="0.75" bottom="0.75" header="0.3" footer="0.3"/>
  <pageSetup orientation="portrait" horizontalDpi="4294967292"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9F46-1F66-483C-BC51-3E67DAB66123}">
  <dimension ref="A1:F71"/>
  <sheetViews>
    <sheetView zoomScaleNormal="100" workbookViewId="0">
      <pane xSplit="1" ySplit="5" topLeftCell="B43" activePane="bottomRight" state="frozen"/>
      <selection activeCell="B2" sqref="B2:C6"/>
      <selection pane="topRight" activeCell="B2" sqref="B2:C6"/>
      <selection pane="bottomLeft" activeCell="B2" sqref="B2:C6"/>
      <selection pane="bottomRight" activeCell="E56" sqref="E56"/>
    </sheetView>
  </sheetViews>
  <sheetFormatPr defaultRowHeight="14.4" x14ac:dyDescent="0.3"/>
  <cols>
    <col min="1" max="1" width="10.6640625" style="322" customWidth="1"/>
    <col min="2" max="2" width="87.109375" style="322" customWidth="1"/>
    <col min="3" max="3" width="47.44140625" style="799" customWidth="1"/>
    <col min="4" max="4" width="32.33203125" style="322" customWidth="1"/>
    <col min="5" max="5" width="9.44140625" customWidth="1"/>
    <col min="6" max="6" width="14.44140625" customWidth="1"/>
    <col min="7" max="7" width="62.109375" customWidth="1"/>
  </cols>
  <sheetData>
    <row r="1" spans="1:6" x14ac:dyDescent="0.3">
      <c r="A1" s="21" t="s">
        <v>41</v>
      </c>
      <c r="B1" s="52" t="str">
        <f>Info!C2</f>
        <v>სს სილქ ბანკი</v>
      </c>
      <c r="E1" s="20"/>
      <c r="F1" s="20"/>
    </row>
    <row r="2" spans="1:6" s="21" customFormat="1" ht="15.75" customHeight="1" x14ac:dyDescent="0.3">
      <c r="A2" s="21" t="s">
        <v>42</v>
      </c>
      <c r="B2" s="24">
        <f>'1. key ratios'!B2</f>
        <v>45747</v>
      </c>
      <c r="C2" s="800"/>
    </row>
    <row r="3" spans="1:6" s="21" customFormat="1" ht="15.75" customHeight="1" x14ac:dyDescent="0.3">
      <c r="A3" s="323"/>
      <c r="C3" s="800"/>
    </row>
    <row r="4" spans="1:6" s="21" customFormat="1" ht="40.5" customHeight="1" thickBot="1" x14ac:dyDescent="0.35">
      <c r="A4" s="21" t="s">
        <v>408</v>
      </c>
      <c r="B4" s="324" t="s">
        <v>23</v>
      </c>
      <c r="C4" s="800"/>
      <c r="D4" s="325" t="s">
        <v>231</v>
      </c>
    </row>
    <row r="5" spans="1:6" ht="41.4" x14ac:dyDescent="0.3">
      <c r="A5" s="326" t="s">
        <v>45</v>
      </c>
      <c r="B5" s="327" t="s">
        <v>281</v>
      </c>
      <c r="C5" s="801" t="s">
        <v>409</v>
      </c>
      <c r="D5" s="328" t="s">
        <v>410</v>
      </c>
    </row>
    <row r="6" spans="1:6" x14ac:dyDescent="0.3">
      <c r="A6" s="65">
        <v>1</v>
      </c>
      <c r="B6" s="66" t="s">
        <v>91</v>
      </c>
      <c r="C6" s="329">
        <f>SUM(C7:C9)</f>
        <v>30460113.880000032</v>
      </c>
      <c r="D6" s="330"/>
      <c r="E6" s="331"/>
    </row>
    <row r="7" spans="1:6" x14ac:dyDescent="0.3">
      <c r="A7" s="65">
        <v>1.1000000000000001</v>
      </c>
      <c r="B7" s="69" t="s">
        <v>92</v>
      </c>
      <c r="C7" s="332">
        <f>'7. LI1'!E9</f>
        <v>4442593.9499999983</v>
      </c>
      <c r="D7" s="333"/>
      <c r="E7" s="331"/>
    </row>
    <row r="8" spans="1:6" x14ac:dyDescent="0.3">
      <c r="A8" s="65">
        <v>1.2</v>
      </c>
      <c r="B8" s="69" t="s">
        <v>93</v>
      </c>
      <c r="C8" s="332">
        <f>'7. LI1'!E10</f>
        <v>3819911.4400000335</v>
      </c>
      <c r="D8" s="333"/>
      <c r="E8" s="331"/>
    </row>
    <row r="9" spans="1:6" x14ac:dyDescent="0.3">
      <c r="A9" s="65">
        <v>1.3</v>
      </c>
      <c r="B9" s="69" t="s">
        <v>94</v>
      </c>
      <c r="C9" s="332">
        <f>'7. LI1'!E11</f>
        <v>22197608.489999998</v>
      </c>
      <c r="D9" s="333"/>
      <c r="E9" s="331"/>
    </row>
    <row r="10" spans="1:6" x14ac:dyDescent="0.3">
      <c r="A10" s="65">
        <v>2</v>
      </c>
      <c r="B10" s="71" t="s">
        <v>95</v>
      </c>
      <c r="C10" s="332">
        <f>'7. LI1'!E12</f>
        <v>150046.31047218281</v>
      </c>
      <c r="D10" s="333"/>
      <c r="E10" s="331"/>
    </row>
    <row r="11" spans="1:6" x14ac:dyDescent="0.3">
      <c r="A11" s="65">
        <v>2.1</v>
      </c>
      <c r="B11" s="72" t="s">
        <v>96</v>
      </c>
      <c r="C11" s="332">
        <f>'7. LI1'!E13</f>
        <v>150046.31047218281</v>
      </c>
      <c r="D11" s="334"/>
      <c r="E11" s="335"/>
    </row>
    <row r="12" spans="1:6" ht="23.4" customHeight="1" x14ac:dyDescent="0.3">
      <c r="A12" s="65">
        <v>3</v>
      </c>
      <c r="B12" s="73" t="s">
        <v>97</v>
      </c>
      <c r="C12" s="332">
        <f>'7. LI1'!E14</f>
        <v>0</v>
      </c>
      <c r="D12" s="334"/>
      <c r="E12" s="335"/>
    </row>
    <row r="13" spans="1:6" ht="23.1" customHeight="1" x14ac:dyDescent="0.3">
      <c r="A13" s="65">
        <v>4</v>
      </c>
      <c r="B13" s="74" t="s">
        <v>98</v>
      </c>
      <c r="C13" s="332">
        <f>'7. LI1'!E15</f>
        <v>0</v>
      </c>
      <c r="D13" s="334"/>
      <c r="E13" s="335"/>
    </row>
    <row r="14" spans="1:6" x14ac:dyDescent="0.3">
      <c r="A14" s="65">
        <v>5</v>
      </c>
      <c r="B14" s="74" t="s">
        <v>99</v>
      </c>
      <c r="C14" s="336">
        <f>SUM(C15:C17)</f>
        <v>20000</v>
      </c>
      <c r="D14" s="334"/>
      <c r="E14" s="335"/>
    </row>
    <row r="15" spans="1:6" x14ac:dyDescent="0.3">
      <c r="A15" s="65">
        <v>5.0999999999999996</v>
      </c>
      <c r="B15" s="77" t="s">
        <v>100</v>
      </c>
      <c r="C15" s="332">
        <f>'7. LI1'!E17</f>
        <v>20000</v>
      </c>
      <c r="D15" s="334"/>
      <c r="E15" s="331"/>
    </row>
    <row r="16" spans="1:6" x14ac:dyDescent="0.3">
      <c r="A16" s="65">
        <v>5.2</v>
      </c>
      <c r="B16" s="77" t="s">
        <v>101</v>
      </c>
      <c r="C16" s="332">
        <f>'7. LI1'!E18</f>
        <v>0</v>
      </c>
      <c r="D16" s="333"/>
      <c r="E16" s="331"/>
    </row>
    <row r="17" spans="1:6" x14ac:dyDescent="0.3">
      <c r="A17" s="65">
        <v>5.3</v>
      </c>
      <c r="B17" s="77" t="s">
        <v>102</v>
      </c>
      <c r="C17" s="332">
        <f>'7. LI1'!E19</f>
        <v>0</v>
      </c>
      <c r="D17" s="333"/>
      <c r="E17" s="331"/>
    </row>
    <row r="18" spans="1:6" x14ac:dyDescent="0.3">
      <c r="A18" s="65">
        <v>6</v>
      </c>
      <c r="B18" s="73" t="s">
        <v>103</v>
      </c>
      <c r="C18" s="337">
        <f>SUM(C19:C20)</f>
        <v>153936639.21293718</v>
      </c>
      <c r="D18" s="333"/>
      <c r="E18" s="331"/>
    </row>
    <row r="19" spans="1:6" x14ac:dyDescent="0.3">
      <c r="A19" s="65">
        <v>6.1</v>
      </c>
      <c r="B19" s="77" t="s">
        <v>101</v>
      </c>
      <c r="C19" s="338">
        <f>'7. LI1'!C21</f>
        <v>24301148.331410542</v>
      </c>
      <c r="D19" s="333"/>
      <c r="E19" s="331"/>
    </row>
    <row r="20" spans="1:6" x14ac:dyDescent="0.3">
      <c r="A20" s="65">
        <v>6.2</v>
      </c>
      <c r="B20" s="77" t="s">
        <v>102</v>
      </c>
      <c r="C20" s="338">
        <f>'7. LI1'!C22</f>
        <v>129635490.88152665</v>
      </c>
      <c r="D20" s="333"/>
      <c r="E20" s="331"/>
    </row>
    <row r="21" spans="1:6" x14ac:dyDescent="0.3">
      <c r="A21" s="65">
        <v>7</v>
      </c>
      <c r="B21" s="89" t="s">
        <v>104</v>
      </c>
      <c r="C21" s="336"/>
      <c r="D21" s="333"/>
      <c r="E21" s="331"/>
    </row>
    <row r="22" spans="1:6" x14ac:dyDescent="0.3">
      <c r="A22" s="65">
        <v>8</v>
      </c>
      <c r="B22" s="339" t="s">
        <v>105</v>
      </c>
      <c r="C22" s="337">
        <f>'7. LI1'!E24</f>
        <v>3482447.7104663118</v>
      </c>
      <c r="D22" s="333"/>
      <c r="E22" s="331"/>
    </row>
    <row r="23" spans="1:6" x14ac:dyDescent="0.3">
      <c r="A23" s="65">
        <v>9</v>
      </c>
      <c r="B23" s="74" t="s">
        <v>106</v>
      </c>
      <c r="C23" s="337">
        <f>SUM(C24:C25)</f>
        <v>17965176.992951196</v>
      </c>
      <c r="D23" s="340"/>
      <c r="E23" s="331"/>
    </row>
    <row r="24" spans="1:6" x14ac:dyDescent="0.3">
      <c r="A24" s="65">
        <v>9.1</v>
      </c>
      <c r="B24" s="80" t="s">
        <v>107</v>
      </c>
      <c r="C24" s="341">
        <f>'7. LI1'!E26</f>
        <v>17965176.992951196</v>
      </c>
      <c r="D24" s="342"/>
      <c r="E24" s="331"/>
    </row>
    <row r="25" spans="1:6" x14ac:dyDescent="0.3">
      <c r="A25" s="65">
        <v>9.1999999999999993</v>
      </c>
      <c r="B25" s="80" t="s">
        <v>108</v>
      </c>
      <c r="C25" s="341">
        <f>'7. LI1'!E27</f>
        <v>0</v>
      </c>
      <c r="D25" s="343"/>
      <c r="E25" s="344"/>
    </row>
    <row r="26" spans="1:6" x14ac:dyDescent="0.3">
      <c r="A26" s="65">
        <v>10</v>
      </c>
      <c r="B26" s="74" t="s">
        <v>109</v>
      </c>
      <c r="C26" s="345">
        <f>SUM(C27:C28)</f>
        <v>12826055.879999995</v>
      </c>
      <c r="D26" s="742" t="s">
        <v>411</v>
      </c>
      <c r="E26" s="331"/>
      <c r="F26" s="743"/>
    </row>
    <row r="27" spans="1:6" x14ac:dyDescent="0.3">
      <c r="A27" s="65">
        <v>10.1</v>
      </c>
      <c r="B27" s="80" t="s">
        <v>110</v>
      </c>
      <c r="C27" s="332">
        <f>'7. LI1'!C29</f>
        <v>0</v>
      </c>
      <c r="D27" s="333"/>
      <c r="E27" s="331"/>
    </row>
    <row r="28" spans="1:6" x14ac:dyDescent="0.3">
      <c r="A28" s="65">
        <v>10.199999999999999</v>
      </c>
      <c r="B28" s="80" t="s">
        <v>111</v>
      </c>
      <c r="C28" s="332">
        <f>'7. LI1'!C30</f>
        <v>12826055.879999995</v>
      </c>
      <c r="D28" s="333"/>
      <c r="E28" s="331"/>
    </row>
    <row r="29" spans="1:6" x14ac:dyDescent="0.3">
      <c r="A29" s="65">
        <v>11</v>
      </c>
      <c r="B29" s="74" t="s">
        <v>112</v>
      </c>
      <c r="C29" s="337">
        <f>SUM(C30:C31)</f>
        <v>1252718.6304127974</v>
      </c>
      <c r="D29" s="333"/>
      <c r="E29" s="331"/>
    </row>
    <row r="30" spans="1:6" x14ac:dyDescent="0.3">
      <c r="A30" s="65">
        <v>11.1</v>
      </c>
      <c r="B30" s="80" t="s">
        <v>113</v>
      </c>
      <c r="C30" s="332">
        <f>'7. LI1'!C32</f>
        <v>45248.5</v>
      </c>
      <c r="D30" s="333"/>
      <c r="E30" s="331"/>
    </row>
    <row r="31" spans="1:6" x14ac:dyDescent="0.3">
      <c r="A31" s="65">
        <v>11.2</v>
      </c>
      <c r="B31" s="80" t="s">
        <v>114</v>
      </c>
      <c r="C31" s="332">
        <f>'7. LI1'!C33</f>
        <v>1207470.1304127974</v>
      </c>
      <c r="D31" s="742" t="s">
        <v>412</v>
      </c>
      <c r="E31" s="331"/>
    </row>
    <row r="32" spans="1:6" x14ac:dyDescent="0.3">
      <c r="A32" s="65">
        <v>13</v>
      </c>
      <c r="B32" s="74" t="s">
        <v>115</v>
      </c>
      <c r="C32" s="332">
        <f>'7. LI1'!C34</f>
        <v>5754111.5686899982</v>
      </c>
      <c r="D32" s="333"/>
      <c r="E32" s="331"/>
    </row>
    <row r="33" spans="1:5" x14ac:dyDescent="0.3">
      <c r="A33" s="65">
        <v>13.1</v>
      </c>
      <c r="B33" s="81" t="s">
        <v>116</v>
      </c>
      <c r="C33" s="332">
        <f>'7. LI1'!C35</f>
        <v>0</v>
      </c>
      <c r="D33" s="333"/>
      <c r="E33" s="331"/>
    </row>
    <row r="34" spans="1:5" x14ac:dyDescent="0.3">
      <c r="A34" s="65">
        <v>13.2</v>
      </c>
      <c r="B34" s="81" t="s">
        <v>117</v>
      </c>
      <c r="C34" s="332">
        <f>'7. LI1'!C36</f>
        <v>0</v>
      </c>
      <c r="D34" s="342"/>
      <c r="E34" s="331"/>
    </row>
    <row r="35" spans="1:5" x14ac:dyDescent="0.3">
      <c r="A35" s="65">
        <v>14</v>
      </c>
      <c r="B35" s="82" t="s">
        <v>118</v>
      </c>
      <c r="C35" s="346">
        <f>SUM(C6,C10,C12,C13,C14,C18,C21,C22,C23,C26,C29,C32)</f>
        <v>225847310.18592969</v>
      </c>
      <c r="D35" s="342"/>
      <c r="E35" s="331"/>
    </row>
    <row r="36" spans="1:5" x14ac:dyDescent="0.3">
      <c r="A36" s="65"/>
      <c r="B36" s="83" t="s">
        <v>119</v>
      </c>
      <c r="C36" s="347"/>
      <c r="D36" s="348"/>
      <c r="E36" s="331"/>
    </row>
    <row r="37" spans="1:5" x14ac:dyDescent="0.3">
      <c r="A37" s="65">
        <v>15</v>
      </c>
      <c r="B37" s="88" t="s">
        <v>120</v>
      </c>
      <c r="C37" s="349">
        <f>'2. SOFP'!E38</f>
        <v>35893.766611955027</v>
      </c>
      <c r="D37" s="343"/>
      <c r="E37" s="344"/>
    </row>
    <row r="38" spans="1:5" x14ac:dyDescent="0.3">
      <c r="A38" s="65">
        <v>15.1</v>
      </c>
      <c r="B38" s="72" t="s">
        <v>96</v>
      </c>
      <c r="C38" s="349">
        <f>'2. SOFP'!E39</f>
        <v>35893.766611955027</v>
      </c>
      <c r="D38" s="333"/>
      <c r="E38" s="331"/>
    </row>
    <row r="39" spans="1:5" ht="20.399999999999999" x14ac:dyDescent="0.3">
      <c r="A39" s="65">
        <v>16</v>
      </c>
      <c r="B39" s="89" t="s">
        <v>121</v>
      </c>
      <c r="C39" s="349">
        <f>'2. SOFP'!E40</f>
        <v>0</v>
      </c>
      <c r="D39" s="333"/>
      <c r="E39" s="331"/>
    </row>
    <row r="40" spans="1:5" x14ac:dyDescent="0.3">
      <c r="A40" s="65">
        <v>17</v>
      </c>
      <c r="B40" s="89" t="s">
        <v>122</v>
      </c>
      <c r="C40" s="337">
        <f>SUM(C41:C44)</f>
        <v>148060651.99994725</v>
      </c>
      <c r="D40" s="333"/>
      <c r="E40" s="331"/>
    </row>
    <row r="41" spans="1:5" x14ac:dyDescent="0.3">
      <c r="A41" s="65">
        <v>17.100000000000001</v>
      </c>
      <c r="B41" s="91" t="s">
        <v>123</v>
      </c>
      <c r="C41" s="332">
        <f>'2. SOFP'!E42</f>
        <v>147272703.77279821</v>
      </c>
      <c r="D41" s="333"/>
      <c r="E41" s="331"/>
    </row>
    <row r="42" spans="1:5" x14ac:dyDescent="0.3">
      <c r="A42" s="350">
        <v>17.2</v>
      </c>
      <c r="B42" s="351" t="s">
        <v>124</v>
      </c>
      <c r="C42" s="332">
        <f>'2. SOFP'!E43</f>
        <v>0</v>
      </c>
      <c r="D42" s="342"/>
      <c r="E42" s="331"/>
    </row>
    <row r="43" spans="1:5" x14ac:dyDescent="0.3">
      <c r="A43" s="65">
        <v>17.3</v>
      </c>
      <c r="B43" s="352" t="s">
        <v>125</v>
      </c>
      <c r="C43" s="332">
        <f>'2. SOFP'!E44</f>
        <v>0</v>
      </c>
      <c r="D43" s="353"/>
      <c r="E43" s="331"/>
    </row>
    <row r="44" spans="1:5" x14ac:dyDescent="0.3">
      <c r="A44" s="65">
        <v>17.399999999999999</v>
      </c>
      <c r="B44" s="352" t="s">
        <v>126</v>
      </c>
      <c r="C44" s="332">
        <f>'2. SOFP'!E45</f>
        <v>787948.22714903415</v>
      </c>
      <c r="D44" s="353"/>
      <c r="E44" s="331"/>
    </row>
    <row r="45" spans="1:5" x14ac:dyDescent="0.3">
      <c r="A45" s="65">
        <v>18</v>
      </c>
      <c r="B45" s="96" t="s">
        <v>127</v>
      </c>
      <c r="C45" s="332">
        <f>'2. SOFP'!E46</f>
        <v>100144.64247576083</v>
      </c>
      <c r="D45" s="353"/>
      <c r="E45" s="344"/>
    </row>
    <row r="46" spans="1:5" x14ac:dyDescent="0.3">
      <c r="A46" s="65">
        <v>19</v>
      </c>
      <c r="B46" s="96" t="s">
        <v>128</v>
      </c>
      <c r="C46" s="354">
        <f>SUM(C47:C48)</f>
        <v>0</v>
      </c>
      <c r="D46" s="3"/>
    </row>
    <row r="47" spans="1:5" x14ac:dyDescent="0.3">
      <c r="A47" s="65">
        <v>19.100000000000001</v>
      </c>
      <c r="B47" s="355" t="s">
        <v>129</v>
      </c>
      <c r="C47" s="356">
        <f>'2. SOFP'!E48</f>
        <v>0</v>
      </c>
      <c r="D47" s="3"/>
    </row>
    <row r="48" spans="1:5" x14ac:dyDescent="0.3">
      <c r="A48" s="65">
        <v>19.2</v>
      </c>
      <c r="B48" s="355" t="s">
        <v>130</v>
      </c>
      <c r="C48" s="356">
        <f>'2. SOFP'!E49</f>
        <v>0</v>
      </c>
      <c r="D48" s="3"/>
    </row>
    <row r="49" spans="1:6" x14ac:dyDescent="0.3">
      <c r="A49" s="65">
        <v>20</v>
      </c>
      <c r="B49" s="82" t="s">
        <v>131</v>
      </c>
      <c r="C49" s="357">
        <f>'2. SOFP'!E50</f>
        <v>4462299.609817774</v>
      </c>
      <c r="D49" s="742" t="s">
        <v>1038</v>
      </c>
      <c r="F49" s="204"/>
    </row>
    <row r="50" spans="1:6" x14ac:dyDescent="0.3">
      <c r="A50" s="65">
        <v>21</v>
      </c>
      <c r="B50" s="71" t="s">
        <v>132</v>
      </c>
      <c r="C50" s="356">
        <f>'2. SOFP'!E51</f>
        <v>1390514.681057455</v>
      </c>
      <c r="D50" s="3"/>
    </row>
    <row r="51" spans="1:6" x14ac:dyDescent="0.3">
      <c r="A51" s="65">
        <v>21.1</v>
      </c>
      <c r="B51" s="69" t="s">
        <v>133</v>
      </c>
      <c r="C51" s="356">
        <f>'2. SOFP'!E52</f>
        <v>0</v>
      </c>
      <c r="D51" s="3"/>
    </row>
    <row r="52" spans="1:6" x14ac:dyDescent="0.3">
      <c r="A52" s="65">
        <v>22</v>
      </c>
      <c r="B52" s="82" t="s">
        <v>134</v>
      </c>
      <c r="C52" s="354">
        <f>SUM(C37,C39,C40,C45,C46,C49,C50)</f>
        <v>154049504.69991019</v>
      </c>
      <c r="D52" s="3"/>
    </row>
    <row r="53" spans="1:6" x14ac:dyDescent="0.3">
      <c r="A53" s="65"/>
      <c r="B53" s="83" t="s">
        <v>135</v>
      </c>
      <c r="C53" s="802"/>
      <c r="D53" s="3"/>
    </row>
    <row r="54" spans="1:6" x14ac:dyDescent="0.3">
      <c r="A54" s="65">
        <v>23</v>
      </c>
      <c r="B54" s="82" t="s">
        <v>136</v>
      </c>
      <c r="C54" s="358">
        <f>'2. SOFP'!E55</f>
        <v>101746400</v>
      </c>
      <c r="D54" s="742" t="s">
        <v>1037</v>
      </c>
    </row>
    <row r="55" spans="1:6" x14ac:dyDescent="0.3">
      <c r="A55" s="65">
        <v>24</v>
      </c>
      <c r="B55" s="82" t="s">
        <v>137</v>
      </c>
      <c r="C55" s="358">
        <f>'2. SOFP'!E56</f>
        <v>0</v>
      </c>
      <c r="D55" s="3"/>
    </row>
    <row r="56" spans="1:6" x14ac:dyDescent="0.3">
      <c r="A56" s="65">
        <v>25</v>
      </c>
      <c r="B56" s="82" t="s">
        <v>138</v>
      </c>
      <c r="C56" s="358">
        <f>'2. SOFP'!E57</f>
        <v>0</v>
      </c>
      <c r="D56" s="3"/>
    </row>
    <row r="57" spans="1:6" x14ac:dyDescent="0.3">
      <c r="A57" s="65">
        <v>26</v>
      </c>
      <c r="B57" s="96" t="s">
        <v>139</v>
      </c>
      <c r="C57" s="358">
        <f>'2. SOFP'!E58</f>
        <v>0</v>
      </c>
      <c r="D57" s="3"/>
    </row>
    <row r="58" spans="1:6" x14ac:dyDescent="0.3">
      <c r="A58" s="65">
        <v>27</v>
      </c>
      <c r="B58" s="96" t="s">
        <v>140</v>
      </c>
      <c r="C58" s="358">
        <f>SUM(C59:C60)</f>
        <v>0</v>
      </c>
      <c r="D58" s="3"/>
    </row>
    <row r="59" spans="1:6" x14ac:dyDescent="0.3">
      <c r="A59" s="65">
        <v>27.1</v>
      </c>
      <c r="B59" s="355" t="s">
        <v>141</v>
      </c>
      <c r="C59" s="359">
        <f>'2. SOFP'!E60</f>
        <v>0</v>
      </c>
      <c r="D59" s="3"/>
    </row>
    <row r="60" spans="1:6" x14ac:dyDescent="0.3">
      <c r="A60" s="65">
        <v>27.2</v>
      </c>
      <c r="B60" s="352" t="s">
        <v>142</v>
      </c>
      <c r="C60" s="359">
        <f>'2. SOFP'!E61</f>
        <v>0</v>
      </c>
      <c r="D60" s="3"/>
    </row>
    <row r="61" spans="1:6" x14ac:dyDescent="0.3">
      <c r="A61" s="65">
        <v>28</v>
      </c>
      <c r="B61" s="71" t="s">
        <v>143</v>
      </c>
      <c r="C61" s="359">
        <f>'2. SOFP'!E62</f>
        <v>0</v>
      </c>
      <c r="D61" s="3"/>
    </row>
    <row r="62" spans="1:6" x14ac:dyDescent="0.3">
      <c r="A62" s="65">
        <v>29</v>
      </c>
      <c r="B62" s="96" t="s">
        <v>144</v>
      </c>
      <c r="C62" s="358">
        <f>SUM(C63:C65)</f>
        <v>3486012.7618743461</v>
      </c>
      <c r="D62" s="3"/>
    </row>
    <row r="63" spans="1:6" x14ac:dyDescent="0.3">
      <c r="A63" s="65">
        <v>29.1</v>
      </c>
      <c r="B63" s="360" t="s">
        <v>145</v>
      </c>
      <c r="C63" s="359">
        <f>'2. SOFP'!E64</f>
        <v>3486012.7618743461</v>
      </c>
      <c r="D63" s="3"/>
    </row>
    <row r="64" spans="1:6" ht="24" customHeight="1" x14ac:dyDescent="0.3">
      <c r="A64" s="65">
        <v>29.2</v>
      </c>
      <c r="B64" s="355" t="s">
        <v>146</v>
      </c>
      <c r="C64" s="359">
        <f>'2. SOFP'!E65</f>
        <v>0</v>
      </c>
      <c r="D64" s="3"/>
    </row>
    <row r="65" spans="1:4" ht="21.9" customHeight="1" x14ac:dyDescent="0.3">
      <c r="A65" s="65">
        <v>29.3</v>
      </c>
      <c r="B65" s="361" t="s">
        <v>147</v>
      </c>
      <c r="C65" s="359">
        <f>'2. SOFP'!E66</f>
        <v>0</v>
      </c>
      <c r="D65" s="3"/>
    </row>
    <row r="66" spans="1:4" x14ac:dyDescent="0.3">
      <c r="A66" s="65">
        <v>30</v>
      </c>
      <c r="B66" s="96" t="s">
        <v>148</v>
      </c>
      <c r="C66" s="359">
        <f>'2. SOFP'!E67</f>
        <v>-33434607.609855156</v>
      </c>
      <c r="D66" s="742" t="s">
        <v>413</v>
      </c>
    </row>
    <row r="67" spans="1:4" x14ac:dyDescent="0.3">
      <c r="A67" s="65">
        <v>31</v>
      </c>
      <c r="B67" s="95" t="s">
        <v>149</v>
      </c>
      <c r="C67" s="358">
        <f>SUM(C54,C55,C56,C57,C58,C61,C62,C66)</f>
        <v>71797805.152019188</v>
      </c>
      <c r="D67" s="3"/>
    </row>
    <row r="68" spans="1:4" x14ac:dyDescent="0.3">
      <c r="A68" s="65">
        <v>32</v>
      </c>
      <c r="B68" s="96" t="s">
        <v>150</v>
      </c>
      <c r="C68" s="358">
        <f>SUM(C52,C67)</f>
        <v>225847309.85192937</v>
      </c>
      <c r="D68" s="3"/>
    </row>
    <row r="69" spans="1:4" x14ac:dyDescent="0.3">
      <c r="C69" s="803"/>
    </row>
    <row r="70" spans="1:4" x14ac:dyDescent="0.3">
      <c r="C70" s="803"/>
    </row>
    <row r="71" spans="1:4" x14ac:dyDescent="0.3">
      <c r="C71" s="803"/>
    </row>
  </sheetData>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14951-A45F-4374-8A47-B93E0EF23008}">
  <dimension ref="A1:S26"/>
  <sheetViews>
    <sheetView zoomScale="115" zoomScaleNormal="115" workbookViewId="0">
      <pane xSplit="2" ySplit="7" topLeftCell="R14" activePane="bottomRight" state="frozen"/>
      <selection activeCell="B2" sqref="B2:C6"/>
      <selection pane="topRight" activeCell="B2" sqref="B2:C6"/>
      <selection pane="bottomLeft" activeCell="B2" sqref="B2:C6"/>
      <selection pane="bottomRight" activeCell="V18" sqref="V18"/>
    </sheetView>
  </sheetViews>
  <sheetFormatPr defaultColWidth="9.109375" defaultRowHeight="13.8" x14ac:dyDescent="0.3"/>
  <cols>
    <col min="1" max="1" width="10.5546875" style="20" bestFit="1" customWidth="1"/>
    <col min="2" max="2" width="95" style="20" customWidth="1"/>
    <col min="3" max="3" width="13.88671875" style="20" customWidth="1"/>
    <col min="4" max="4" width="13.33203125" style="20" bestFit="1" customWidth="1"/>
    <col min="5" max="5" width="14" style="20" customWidth="1"/>
    <col min="6" max="6" width="13.33203125" style="20" bestFit="1" customWidth="1"/>
    <col min="7" max="7" width="19.44140625" style="20" customWidth="1"/>
    <col min="8" max="8" width="13.33203125" style="20" bestFit="1" customWidth="1"/>
    <col min="9" max="9" width="12.44140625" style="20" customWidth="1"/>
    <col min="10" max="10" width="13.33203125" style="20" bestFit="1" customWidth="1"/>
    <col min="11" max="11" width="11.5546875" style="20" customWidth="1"/>
    <col min="12" max="12" width="13.33203125" style="20" bestFit="1" customWidth="1"/>
    <col min="13" max="13" width="13.44140625" style="20" customWidth="1"/>
    <col min="14" max="14" width="13.33203125" style="20" bestFit="1" customWidth="1"/>
    <col min="15" max="15" width="14" style="20" customWidth="1"/>
    <col min="16" max="16" width="13.33203125" style="20" bestFit="1" customWidth="1"/>
    <col min="17" max="17" width="13" style="20" customWidth="1"/>
    <col min="18" max="18" width="14" style="20" customWidth="1"/>
    <col min="19" max="19" width="31.5546875" style="20" bestFit="1" customWidth="1"/>
    <col min="20" max="16384" width="9.109375" style="139"/>
  </cols>
  <sheetData>
    <row r="1" spans="1:19" x14ac:dyDescent="0.3">
      <c r="A1" s="20" t="s">
        <v>41</v>
      </c>
      <c r="B1" s="20" t="str">
        <f>Info!C2</f>
        <v>სს სილქ ბანკი</v>
      </c>
    </row>
    <row r="2" spans="1:19" x14ac:dyDescent="0.3">
      <c r="A2" s="20" t="s">
        <v>42</v>
      </c>
      <c r="B2" s="24">
        <f>'1. key ratios'!B2</f>
        <v>45747</v>
      </c>
    </row>
    <row r="4" spans="1:19" ht="40.5" customHeight="1" thickBot="1" x14ac:dyDescent="0.35">
      <c r="A4" s="265" t="s">
        <v>414</v>
      </c>
      <c r="B4" s="362" t="s">
        <v>415</v>
      </c>
    </row>
    <row r="5" spans="1:19" x14ac:dyDescent="0.3">
      <c r="A5" s="363"/>
      <c r="B5" s="364"/>
      <c r="C5" s="365" t="s">
        <v>278</v>
      </c>
      <c r="D5" s="365" t="s">
        <v>279</v>
      </c>
      <c r="E5" s="365" t="s">
        <v>280</v>
      </c>
      <c r="F5" s="365" t="s">
        <v>416</v>
      </c>
      <c r="G5" s="365" t="s">
        <v>417</v>
      </c>
      <c r="H5" s="365" t="s">
        <v>418</v>
      </c>
      <c r="I5" s="365" t="s">
        <v>419</v>
      </c>
      <c r="J5" s="365" t="s">
        <v>420</v>
      </c>
      <c r="K5" s="365" t="s">
        <v>421</v>
      </c>
      <c r="L5" s="365" t="s">
        <v>422</v>
      </c>
      <c r="M5" s="365" t="s">
        <v>423</v>
      </c>
      <c r="N5" s="365" t="s">
        <v>424</v>
      </c>
      <c r="O5" s="365" t="s">
        <v>425</v>
      </c>
      <c r="P5" s="365" t="s">
        <v>426</v>
      </c>
      <c r="Q5" s="365" t="s">
        <v>427</v>
      </c>
      <c r="R5" s="366" t="s">
        <v>428</v>
      </c>
      <c r="S5" s="367" t="s">
        <v>429</v>
      </c>
    </row>
    <row r="6" spans="1:19" ht="46.5" customHeight="1" x14ac:dyDescent="0.3">
      <c r="A6" s="368"/>
      <c r="B6" s="860" t="s">
        <v>430</v>
      </c>
      <c r="C6" s="856">
        <v>0</v>
      </c>
      <c r="D6" s="857"/>
      <c r="E6" s="856">
        <v>0.2</v>
      </c>
      <c r="F6" s="857"/>
      <c r="G6" s="856">
        <v>0.35</v>
      </c>
      <c r="H6" s="857"/>
      <c r="I6" s="856">
        <v>0.5</v>
      </c>
      <c r="J6" s="857"/>
      <c r="K6" s="856">
        <v>0.75</v>
      </c>
      <c r="L6" s="857"/>
      <c r="M6" s="856">
        <v>1</v>
      </c>
      <c r="N6" s="857"/>
      <c r="O6" s="856">
        <v>1.5</v>
      </c>
      <c r="P6" s="857"/>
      <c r="Q6" s="856">
        <v>2.5</v>
      </c>
      <c r="R6" s="857"/>
      <c r="S6" s="858" t="s">
        <v>431</v>
      </c>
    </row>
    <row r="7" spans="1:19" x14ac:dyDescent="0.3">
      <c r="A7" s="368"/>
      <c r="B7" s="861"/>
      <c r="C7" s="369" t="s">
        <v>432</v>
      </c>
      <c r="D7" s="369" t="s">
        <v>433</v>
      </c>
      <c r="E7" s="369" t="s">
        <v>432</v>
      </c>
      <c r="F7" s="369" t="s">
        <v>433</v>
      </c>
      <c r="G7" s="369" t="s">
        <v>432</v>
      </c>
      <c r="H7" s="369" t="s">
        <v>433</v>
      </c>
      <c r="I7" s="369" t="s">
        <v>432</v>
      </c>
      <c r="J7" s="369" t="s">
        <v>433</v>
      </c>
      <c r="K7" s="369" t="s">
        <v>432</v>
      </c>
      <c r="L7" s="369" t="s">
        <v>433</v>
      </c>
      <c r="M7" s="369" t="s">
        <v>432</v>
      </c>
      <c r="N7" s="369" t="s">
        <v>433</v>
      </c>
      <c r="O7" s="369" t="s">
        <v>432</v>
      </c>
      <c r="P7" s="369" t="s">
        <v>433</v>
      </c>
      <c r="Q7" s="369" t="s">
        <v>432</v>
      </c>
      <c r="R7" s="369" t="s">
        <v>433</v>
      </c>
      <c r="S7" s="859"/>
    </row>
    <row r="8" spans="1:19" x14ac:dyDescent="0.3">
      <c r="A8" s="370">
        <v>1</v>
      </c>
      <c r="B8" s="371" t="s">
        <v>434</v>
      </c>
      <c r="C8" s="372">
        <v>25200253.671410576</v>
      </c>
      <c r="D8" s="372"/>
      <c r="E8" s="372">
        <v>0</v>
      </c>
      <c r="F8" s="373"/>
      <c r="G8" s="372">
        <v>0</v>
      </c>
      <c r="H8" s="372"/>
      <c r="I8" s="372">
        <v>0</v>
      </c>
      <c r="J8" s="372"/>
      <c r="K8" s="372">
        <v>0</v>
      </c>
      <c r="L8" s="372"/>
      <c r="M8" s="372">
        <v>2920806.1</v>
      </c>
      <c r="N8" s="372"/>
      <c r="O8" s="372">
        <v>0</v>
      </c>
      <c r="P8" s="372"/>
      <c r="Q8" s="372">
        <v>0</v>
      </c>
      <c r="R8" s="373"/>
      <c r="S8" s="374">
        <f>$C$6*SUM(C8:D8)+$E$6*SUM(E8:F8)+$G$6*SUM(G8:H8)+$I$6*SUM(I8:J8)+$K$6*SUM(K8:L8)+$M$6*SUM(M8:N8)+$O$6*SUM(O8:P8)+$Q$6*SUM(Q8:R8)</f>
        <v>2920806.1</v>
      </c>
    </row>
    <row r="9" spans="1:19" x14ac:dyDescent="0.3">
      <c r="A9" s="370">
        <v>2</v>
      </c>
      <c r="B9" s="371" t="s">
        <v>435</v>
      </c>
      <c r="C9" s="372">
        <v>0</v>
      </c>
      <c r="D9" s="372"/>
      <c r="E9" s="372">
        <v>0</v>
      </c>
      <c r="F9" s="372"/>
      <c r="G9" s="372">
        <v>0</v>
      </c>
      <c r="H9" s="372"/>
      <c r="I9" s="372">
        <v>0</v>
      </c>
      <c r="J9" s="372"/>
      <c r="K9" s="372">
        <v>0</v>
      </c>
      <c r="L9" s="372"/>
      <c r="M9" s="372">
        <v>0</v>
      </c>
      <c r="N9" s="372"/>
      <c r="O9" s="372">
        <v>0</v>
      </c>
      <c r="P9" s="372"/>
      <c r="Q9" s="372">
        <v>0</v>
      </c>
      <c r="R9" s="373"/>
      <c r="S9" s="374">
        <f t="shared" ref="S9:S21" si="0">$C$6*SUM(C9:D9)+$E$6*SUM(E9:F9)+$G$6*SUM(G9:H9)+$I$6*SUM(I9:J9)+$K$6*SUM(K9:L9)+$M$6*SUM(M9:N9)+$O$6*SUM(O9:P9)+$Q$6*SUM(Q9:R9)</f>
        <v>0</v>
      </c>
    </row>
    <row r="10" spans="1:19" x14ac:dyDescent="0.3">
      <c r="A10" s="370">
        <v>3</v>
      </c>
      <c r="B10" s="371" t="s">
        <v>436</v>
      </c>
      <c r="C10" s="372">
        <v>0</v>
      </c>
      <c r="D10" s="372"/>
      <c r="E10" s="372">
        <v>0</v>
      </c>
      <c r="F10" s="372"/>
      <c r="G10" s="372">
        <v>0</v>
      </c>
      <c r="H10" s="372"/>
      <c r="I10" s="372">
        <v>0</v>
      </c>
      <c r="J10" s="372"/>
      <c r="K10" s="372">
        <v>0</v>
      </c>
      <c r="L10" s="372"/>
      <c r="M10" s="372">
        <v>0</v>
      </c>
      <c r="N10" s="372"/>
      <c r="O10" s="372">
        <v>0</v>
      </c>
      <c r="P10" s="372"/>
      <c r="Q10" s="372">
        <v>0</v>
      </c>
      <c r="R10" s="373"/>
      <c r="S10" s="374">
        <f t="shared" si="0"/>
        <v>0</v>
      </c>
    </row>
    <row r="11" spans="1:19" x14ac:dyDescent="0.3">
      <c r="A11" s="370">
        <v>4</v>
      </c>
      <c r="B11" s="371" t="s">
        <v>437</v>
      </c>
      <c r="C11" s="372">
        <v>0</v>
      </c>
      <c r="D11" s="372"/>
      <c r="E11" s="372">
        <v>0</v>
      </c>
      <c r="F11" s="372"/>
      <c r="G11" s="372">
        <v>0</v>
      </c>
      <c r="H11" s="372"/>
      <c r="I11" s="372">
        <v>0</v>
      </c>
      <c r="J11" s="372"/>
      <c r="K11" s="372">
        <v>0</v>
      </c>
      <c r="L11" s="372"/>
      <c r="M11" s="372">
        <v>0</v>
      </c>
      <c r="N11" s="372"/>
      <c r="O11" s="372">
        <v>0</v>
      </c>
      <c r="P11" s="372"/>
      <c r="Q11" s="372">
        <v>0</v>
      </c>
      <c r="R11" s="373"/>
      <c r="S11" s="374">
        <f t="shared" si="0"/>
        <v>0</v>
      </c>
    </row>
    <row r="12" spans="1:19" x14ac:dyDescent="0.3">
      <c r="A12" s="370">
        <v>5</v>
      </c>
      <c r="B12" s="371" t="s">
        <v>438</v>
      </c>
      <c r="C12" s="372">
        <v>0</v>
      </c>
      <c r="D12" s="372"/>
      <c r="E12" s="372">
        <v>0</v>
      </c>
      <c r="F12" s="372"/>
      <c r="G12" s="372">
        <v>0</v>
      </c>
      <c r="H12" s="372"/>
      <c r="I12" s="372">
        <v>0</v>
      </c>
      <c r="J12" s="372"/>
      <c r="K12" s="372">
        <v>0</v>
      </c>
      <c r="L12" s="372"/>
      <c r="M12" s="372">
        <v>0</v>
      </c>
      <c r="N12" s="372"/>
      <c r="O12" s="372">
        <v>0</v>
      </c>
      <c r="P12" s="372"/>
      <c r="Q12" s="372">
        <v>0</v>
      </c>
      <c r="R12" s="373"/>
      <c r="S12" s="374">
        <f t="shared" si="0"/>
        <v>0</v>
      </c>
    </row>
    <row r="13" spans="1:19" x14ac:dyDescent="0.3">
      <c r="A13" s="370">
        <v>6</v>
      </c>
      <c r="B13" s="371" t="s">
        <v>439</v>
      </c>
      <c r="C13" s="372">
        <v>0</v>
      </c>
      <c r="D13" s="372"/>
      <c r="E13" s="372">
        <v>8873091.9299999997</v>
      </c>
      <c r="F13" s="372"/>
      <c r="G13" s="372">
        <v>0</v>
      </c>
      <c r="H13" s="372"/>
      <c r="I13" s="372">
        <v>0</v>
      </c>
      <c r="J13" s="372"/>
      <c r="K13" s="372">
        <v>0</v>
      </c>
      <c r="L13" s="372"/>
      <c r="M13" s="372">
        <v>13324516.559999995</v>
      </c>
      <c r="N13" s="372"/>
      <c r="O13" s="372">
        <v>0</v>
      </c>
      <c r="P13" s="372"/>
      <c r="Q13" s="372">
        <v>0</v>
      </c>
      <c r="R13" s="373"/>
      <c r="S13" s="374">
        <f t="shared" si="0"/>
        <v>15099134.945999995</v>
      </c>
    </row>
    <row r="14" spans="1:19" x14ac:dyDescent="0.3">
      <c r="A14" s="370">
        <v>7</v>
      </c>
      <c r="B14" s="371" t="s">
        <v>440</v>
      </c>
      <c r="C14" s="372">
        <v>0</v>
      </c>
      <c r="D14" s="372"/>
      <c r="E14" s="372">
        <v>0</v>
      </c>
      <c r="F14" s="372"/>
      <c r="G14" s="372">
        <v>0</v>
      </c>
      <c r="H14" s="372"/>
      <c r="I14" s="372">
        <v>0</v>
      </c>
      <c r="J14" s="372">
        <v>0</v>
      </c>
      <c r="K14" s="372">
        <v>0</v>
      </c>
      <c r="L14" s="372"/>
      <c r="M14" s="372">
        <v>80776330.680000007</v>
      </c>
      <c r="N14" s="372">
        <v>6303597.6402633302</v>
      </c>
      <c r="O14" s="372">
        <v>0</v>
      </c>
      <c r="P14" s="372"/>
      <c r="Q14" s="372">
        <v>0</v>
      </c>
      <c r="R14" s="373"/>
      <c r="S14" s="374">
        <f t="shared" si="0"/>
        <v>87079928.320263341</v>
      </c>
    </row>
    <row r="15" spans="1:19" x14ac:dyDescent="0.3">
      <c r="A15" s="370">
        <v>8</v>
      </c>
      <c r="B15" s="375" t="s">
        <v>441</v>
      </c>
      <c r="C15" s="372">
        <v>0</v>
      </c>
      <c r="D15" s="372"/>
      <c r="E15" s="372">
        <v>0</v>
      </c>
      <c r="F15" s="372"/>
      <c r="G15" s="372">
        <v>0</v>
      </c>
      <c r="H15" s="372"/>
      <c r="I15" s="372">
        <v>0</v>
      </c>
      <c r="J15" s="372"/>
      <c r="K15" s="372">
        <v>33168194.739999998</v>
      </c>
      <c r="L15" s="372"/>
      <c r="M15" s="372">
        <v>15010124.189999999</v>
      </c>
      <c r="N15" s="372"/>
      <c r="O15" s="372">
        <v>0</v>
      </c>
      <c r="P15" s="372"/>
      <c r="Q15" s="372">
        <v>0</v>
      </c>
      <c r="R15" s="373"/>
      <c r="S15" s="374">
        <f t="shared" si="0"/>
        <v>39886270.244999997</v>
      </c>
    </row>
    <row r="16" spans="1:19" x14ac:dyDescent="0.3">
      <c r="A16" s="370">
        <v>9</v>
      </c>
      <c r="B16" s="375" t="s">
        <v>442</v>
      </c>
      <c r="C16" s="372">
        <v>0</v>
      </c>
      <c r="D16" s="372"/>
      <c r="E16" s="372">
        <v>0</v>
      </c>
      <c r="F16" s="372"/>
      <c r="G16" s="372">
        <v>0</v>
      </c>
      <c r="H16" s="372"/>
      <c r="I16" s="372">
        <v>0</v>
      </c>
      <c r="J16" s="372"/>
      <c r="K16" s="372">
        <v>0</v>
      </c>
      <c r="L16" s="372"/>
      <c r="M16" s="372">
        <v>0</v>
      </c>
      <c r="N16" s="372"/>
      <c r="O16" s="372">
        <v>0</v>
      </c>
      <c r="P16" s="372"/>
      <c r="Q16" s="372">
        <v>0</v>
      </c>
      <c r="R16" s="373"/>
      <c r="S16" s="374">
        <f t="shared" si="0"/>
        <v>0</v>
      </c>
    </row>
    <row r="17" spans="1:19" x14ac:dyDescent="0.3">
      <c r="A17" s="370">
        <v>10</v>
      </c>
      <c r="B17" s="375" t="s">
        <v>443</v>
      </c>
      <c r="C17" s="372">
        <v>0</v>
      </c>
      <c r="D17" s="372"/>
      <c r="E17" s="372">
        <v>0</v>
      </c>
      <c r="F17" s="372"/>
      <c r="G17" s="372">
        <v>0</v>
      </c>
      <c r="H17" s="372"/>
      <c r="I17" s="372">
        <v>0</v>
      </c>
      <c r="J17" s="372"/>
      <c r="K17" s="372">
        <v>0</v>
      </c>
      <c r="L17" s="372"/>
      <c r="M17" s="372">
        <v>680841.28</v>
      </c>
      <c r="N17" s="372"/>
      <c r="O17" s="372">
        <v>0</v>
      </c>
      <c r="P17" s="372"/>
      <c r="Q17" s="372">
        <v>0</v>
      </c>
      <c r="R17" s="373"/>
      <c r="S17" s="374">
        <f t="shared" si="0"/>
        <v>680841.28</v>
      </c>
    </row>
    <row r="18" spans="1:19" x14ac:dyDescent="0.3">
      <c r="A18" s="370">
        <v>11</v>
      </c>
      <c r="B18" s="375" t="s">
        <v>444</v>
      </c>
      <c r="C18" s="372">
        <v>0</v>
      </c>
      <c r="D18" s="372"/>
      <c r="E18" s="372">
        <v>0</v>
      </c>
      <c r="F18" s="372"/>
      <c r="G18" s="372">
        <v>0</v>
      </c>
      <c r="H18" s="372"/>
      <c r="I18" s="372">
        <v>0</v>
      </c>
      <c r="J18" s="372"/>
      <c r="K18" s="372">
        <v>0</v>
      </c>
      <c r="L18" s="372"/>
      <c r="M18" s="372">
        <v>0</v>
      </c>
      <c r="N18" s="372"/>
      <c r="O18" s="372">
        <v>0</v>
      </c>
      <c r="P18" s="372"/>
      <c r="Q18" s="372">
        <v>0</v>
      </c>
      <c r="R18" s="373"/>
      <c r="S18" s="374">
        <f t="shared" si="0"/>
        <v>0</v>
      </c>
    </row>
    <row r="19" spans="1:19" x14ac:dyDescent="0.3">
      <c r="A19" s="370">
        <v>12</v>
      </c>
      <c r="B19" s="375" t="s">
        <v>445</v>
      </c>
      <c r="C19" s="372">
        <v>0</v>
      </c>
      <c r="D19" s="372"/>
      <c r="E19" s="372">
        <v>0</v>
      </c>
      <c r="F19" s="372"/>
      <c r="G19" s="372">
        <v>0</v>
      </c>
      <c r="H19" s="372"/>
      <c r="I19" s="372">
        <v>0</v>
      </c>
      <c r="J19" s="372"/>
      <c r="K19" s="372">
        <v>0</v>
      </c>
      <c r="L19" s="372"/>
      <c r="M19" s="372">
        <v>0</v>
      </c>
      <c r="N19" s="372"/>
      <c r="O19" s="372">
        <v>0</v>
      </c>
      <c r="P19" s="372"/>
      <c r="Q19" s="372">
        <v>0</v>
      </c>
      <c r="R19" s="373"/>
      <c r="S19" s="374">
        <f t="shared" si="0"/>
        <v>0</v>
      </c>
    </row>
    <row r="20" spans="1:19" x14ac:dyDescent="0.3">
      <c r="A20" s="370">
        <v>13</v>
      </c>
      <c r="B20" s="375" t="s">
        <v>446</v>
      </c>
      <c r="C20" s="372">
        <v>0</v>
      </c>
      <c r="D20" s="372"/>
      <c r="E20" s="372">
        <v>0</v>
      </c>
      <c r="F20" s="372"/>
      <c r="G20" s="372">
        <v>0</v>
      </c>
      <c r="H20" s="372"/>
      <c r="I20" s="372">
        <v>0</v>
      </c>
      <c r="J20" s="372"/>
      <c r="K20" s="372">
        <v>0</v>
      </c>
      <c r="L20" s="372"/>
      <c r="M20" s="372">
        <v>0</v>
      </c>
      <c r="N20" s="372"/>
      <c r="O20" s="372">
        <v>0</v>
      </c>
      <c r="P20" s="372"/>
      <c r="Q20" s="372">
        <v>0</v>
      </c>
      <c r="R20" s="373"/>
      <c r="S20" s="374">
        <f t="shared" si="0"/>
        <v>0</v>
      </c>
    </row>
    <row r="21" spans="1:19" x14ac:dyDescent="0.3">
      <c r="A21" s="370">
        <v>14</v>
      </c>
      <c r="B21" s="375" t="s">
        <v>447</v>
      </c>
      <c r="C21" s="372">
        <v>4257163.46</v>
      </c>
      <c r="D21" s="372"/>
      <c r="E21" s="372">
        <v>185430.53999999992</v>
      </c>
      <c r="F21" s="372"/>
      <c r="G21" s="372">
        <v>0</v>
      </c>
      <c r="H21" s="372"/>
      <c r="I21" s="372">
        <v>0</v>
      </c>
      <c r="J21" s="372"/>
      <c r="K21" s="372">
        <v>0</v>
      </c>
      <c r="L21" s="372"/>
      <c r="M21" s="372">
        <v>24886531.089628495</v>
      </c>
      <c r="N21" s="372"/>
      <c r="O21" s="372">
        <v>0</v>
      </c>
      <c r="P21" s="372"/>
      <c r="Q21" s="372">
        <v>0</v>
      </c>
      <c r="R21" s="373"/>
      <c r="S21" s="374">
        <f t="shared" si="0"/>
        <v>24923617.197628494</v>
      </c>
    </row>
    <row r="22" spans="1:19" ht="14.4" thickBot="1" x14ac:dyDescent="0.35">
      <c r="A22" s="376"/>
      <c r="B22" s="377" t="s">
        <v>88</v>
      </c>
      <c r="C22" s="378">
        <f>SUM(C8:C21)</f>
        <v>29457417.131410576</v>
      </c>
      <c r="D22" s="378">
        <f t="shared" ref="D22:S22" si="1">SUM(D8:D21)</f>
        <v>0</v>
      </c>
      <c r="E22" s="378">
        <f t="shared" si="1"/>
        <v>9058522.4699999988</v>
      </c>
      <c r="F22" s="378">
        <f t="shared" si="1"/>
        <v>0</v>
      </c>
      <c r="G22" s="378">
        <f t="shared" si="1"/>
        <v>0</v>
      </c>
      <c r="H22" s="378">
        <f t="shared" si="1"/>
        <v>0</v>
      </c>
      <c r="I22" s="378">
        <f t="shared" si="1"/>
        <v>0</v>
      </c>
      <c r="J22" s="378">
        <f t="shared" si="1"/>
        <v>0</v>
      </c>
      <c r="K22" s="378">
        <f t="shared" si="1"/>
        <v>33168194.739999998</v>
      </c>
      <c r="L22" s="378">
        <f t="shared" si="1"/>
        <v>0</v>
      </c>
      <c r="M22" s="378">
        <f>SUM(M8:M21)</f>
        <v>137599149.89962849</v>
      </c>
      <c r="N22" s="378">
        <f t="shared" si="1"/>
        <v>6303597.6402633302</v>
      </c>
      <c r="O22" s="378">
        <f t="shared" si="1"/>
        <v>0</v>
      </c>
      <c r="P22" s="378">
        <f t="shared" si="1"/>
        <v>0</v>
      </c>
      <c r="Q22" s="378">
        <f t="shared" si="1"/>
        <v>0</v>
      </c>
      <c r="R22" s="378">
        <f t="shared" si="1"/>
        <v>0</v>
      </c>
      <c r="S22" s="379">
        <f t="shared" si="1"/>
        <v>170590598.08889183</v>
      </c>
    </row>
    <row r="24" spans="1:19" x14ac:dyDescent="0.3">
      <c r="C24" s="744"/>
      <c r="E24" s="744"/>
      <c r="G24" s="744"/>
      <c r="I24" s="744"/>
      <c r="K24" s="744"/>
      <c r="M24" s="744"/>
      <c r="N24" s="744"/>
      <c r="O24" s="744"/>
      <c r="Q24" s="744"/>
      <c r="R24" s="745"/>
      <c r="S24" s="161"/>
    </row>
    <row r="25" spans="1:19" x14ac:dyDescent="0.3">
      <c r="R25" s="261"/>
      <c r="S25" s="744"/>
    </row>
    <row r="26" spans="1:19" x14ac:dyDescent="0.3">
      <c r="R26" s="744"/>
    </row>
  </sheetData>
  <mergeCells count="10">
    <mergeCell ref="M6:N6"/>
    <mergeCell ref="O6:P6"/>
    <mergeCell ref="Q6:R6"/>
    <mergeCell ref="S6:S7"/>
    <mergeCell ref="B6:B7"/>
    <mergeCell ref="C6:D6"/>
    <mergeCell ref="E6:F6"/>
    <mergeCell ref="G6:H6"/>
    <mergeCell ref="I6:J6"/>
    <mergeCell ref="K6:L6"/>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0BA1-201D-4993-82AA-19D5665F32F6}">
  <dimension ref="A1:V28"/>
  <sheetViews>
    <sheetView zoomScaleNormal="100" workbookViewId="0">
      <pane xSplit="2" ySplit="6" topLeftCell="R7" activePane="bottomRight" state="frozen"/>
      <selection activeCell="B2" sqref="B2:C6"/>
      <selection pane="topRight" activeCell="B2" sqref="B2:C6"/>
      <selection pane="bottomLeft" activeCell="B2" sqref="B2:C6"/>
      <selection pane="bottomRight" activeCell="V8" sqref="V8"/>
    </sheetView>
  </sheetViews>
  <sheetFormatPr defaultColWidth="9.109375" defaultRowHeight="13.8" x14ac:dyDescent="0.3"/>
  <cols>
    <col min="1" max="1" width="10.5546875" style="20" bestFit="1" customWidth="1"/>
    <col min="2" max="2" width="74.5546875" style="20" customWidth="1"/>
    <col min="3" max="3" width="19" style="20" customWidth="1"/>
    <col min="4" max="4" width="19.5546875" style="20" customWidth="1"/>
    <col min="5" max="5" width="31.109375" style="20" customWidth="1"/>
    <col min="6" max="6" width="29.109375" style="20" customWidth="1"/>
    <col min="7" max="7" width="62.109375" style="20" customWidth="1"/>
    <col min="8" max="8" width="26.44140625" style="20" customWidth="1"/>
    <col min="9" max="9" width="23.6640625" style="20" customWidth="1"/>
    <col min="10" max="10" width="21.5546875" style="20" customWidth="1"/>
    <col min="11" max="11" width="15.6640625" style="20" customWidth="1"/>
    <col min="12" max="12" width="13.33203125" style="20" customWidth="1"/>
    <col min="13" max="13" width="20.88671875" style="20" customWidth="1"/>
    <col min="14" max="14" width="19.33203125" style="20" customWidth="1"/>
    <col min="15" max="15" width="18.44140625" style="20" customWidth="1"/>
    <col min="16" max="16" width="19" style="20" customWidth="1"/>
    <col min="17" max="17" width="20.33203125" style="20" customWidth="1"/>
    <col min="18" max="18" width="18" style="20" customWidth="1"/>
    <col min="19" max="19" width="36" style="20" customWidth="1"/>
    <col min="20" max="20" width="19.44140625" style="20" customWidth="1"/>
    <col min="21" max="21" width="19.109375" style="20" customWidth="1"/>
    <col min="22" max="22" width="20" style="20" customWidth="1"/>
    <col min="23" max="16384" width="9.109375" style="139"/>
  </cols>
  <sheetData>
    <row r="1" spans="1:22" x14ac:dyDescent="0.3">
      <c r="A1" s="20" t="s">
        <v>41</v>
      </c>
      <c r="B1" s="20" t="str">
        <f>Info!C2</f>
        <v>სს სილქ ბანკი</v>
      </c>
    </row>
    <row r="2" spans="1:22" x14ac:dyDescent="0.3">
      <c r="A2" s="20" t="s">
        <v>42</v>
      </c>
      <c r="B2" s="24">
        <f>'1. key ratios'!B2</f>
        <v>45747</v>
      </c>
    </row>
    <row r="4" spans="1:22" ht="40.5" customHeight="1" thickBot="1" x14ac:dyDescent="0.35">
      <c r="A4" s="20" t="s">
        <v>448</v>
      </c>
      <c r="B4" s="362" t="s">
        <v>449</v>
      </c>
      <c r="V4" s="325" t="s">
        <v>231</v>
      </c>
    </row>
    <row r="5" spans="1:22" x14ac:dyDescent="0.3">
      <c r="A5" s="380"/>
      <c r="B5" s="381"/>
      <c r="C5" s="862" t="s">
        <v>450</v>
      </c>
      <c r="D5" s="863"/>
      <c r="E5" s="863"/>
      <c r="F5" s="863"/>
      <c r="G5" s="863"/>
      <c r="H5" s="863"/>
      <c r="I5" s="863"/>
      <c r="J5" s="863"/>
      <c r="K5" s="863"/>
      <c r="L5" s="864"/>
      <c r="M5" s="862" t="s">
        <v>451</v>
      </c>
      <c r="N5" s="863"/>
      <c r="O5" s="863"/>
      <c r="P5" s="863"/>
      <c r="Q5" s="863"/>
      <c r="R5" s="863"/>
      <c r="S5" s="864"/>
      <c r="T5" s="865" t="s">
        <v>452</v>
      </c>
      <c r="U5" s="865" t="s">
        <v>453</v>
      </c>
      <c r="V5" s="867" t="s">
        <v>454</v>
      </c>
    </row>
    <row r="6" spans="1:22" s="265" customFormat="1" ht="138" x14ac:dyDescent="0.3">
      <c r="A6" s="215"/>
      <c r="B6" s="382"/>
      <c r="C6" s="383" t="s">
        <v>455</v>
      </c>
      <c r="D6" s="384" t="s">
        <v>456</v>
      </c>
      <c r="E6" s="385" t="s">
        <v>457</v>
      </c>
      <c r="F6" s="385" t="s">
        <v>458</v>
      </c>
      <c r="G6" s="384" t="s">
        <v>459</v>
      </c>
      <c r="H6" s="384" t="s">
        <v>460</v>
      </c>
      <c r="I6" s="384" t="s">
        <v>461</v>
      </c>
      <c r="J6" s="384" t="s">
        <v>462</v>
      </c>
      <c r="K6" s="384" t="s">
        <v>463</v>
      </c>
      <c r="L6" s="386" t="s">
        <v>464</v>
      </c>
      <c r="M6" s="383" t="s">
        <v>465</v>
      </c>
      <c r="N6" s="384" t="s">
        <v>466</v>
      </c>
      <c r="O6" s="384" t="s">
        <v>467</v>
      </c>
      <c r="P6" s="384" t="s">
        <v>468</v>
      </c>
      <c r="Q6" s="384" t="s">
        <v>469</v>
      </c>
      <c r="R6" s="384" t="s">
        <v>470</v>
      </c>
      <c r="S6" s="386" t="s">
        <v>471</v>
      </c>
      <c r="T6" s="866"/>
      <c r="U6" s="866"/>
      <c r="V6" s="868"/>
    </row>
    <row r="7" spans="1:22" x14ac:dyDescent="0.3">
      <c r="A7" s="387">
        <v>1</v>
      </c>
      <c r="B7" s="388" t="s">
        <v>434</v>
      </c>
      <c r="C7" s="389">
        <v>0</v>
      </c>
      <c r="D7" s="372">
        <v>0</v>
      </c>
      <c r="E7" s="372">
        <v>0</v>
      </c>
      <c r="F7" s="372">
        <v>0</v>
      </c>
      <c r="G7" s="372">
        <v>0</v>
      </c>
      <c r="H7" s="372">
        <v>0</v>
      </c>
      <c r="I7" s="372">
        <v>0</v>
      </c>
      <c r="J7" s="372">
        <v>0</v>
      </c>
      <c r="K7" s="372">
        <v>0</v>
      </c>
      <c r="L7" s="390">
        <v>0</v>
      </c>
      <c r="M7" s="389">
        <v>0</v>
      </c>
      <c r="N7" s="372">
        <v>0</v>
      </c>
      <c r="O7" s="372">
        <v>0</v>
      </c>
      <c r="P7" s="372">
        <v>0</v>
      </c>
      <c r="Q7" s="372">
        <v>0</v>
      </c>
      <c r="R7" s="372">
        <v>0</v>
      </c>
      <c r="S7" s="390">
        <v>0</v>
      </c>
      <c r="T7" s="391">
        <v>0</v>
      </c>
      <c r="U7" s="392">
        <v>0</v>
      </c>
      <c r="V7" s="393">
        <f>SUM(C7:U7)</f>
        <v>0</v>
      </c>
    </row>
    <row r="8" spans="1:22" x14ac:dyDescent="0.3">
      <c r="A8" s="387">
        <v>2</v>
      </c>
      <c r="B8" s="388" t="s">
        <v>435</v>
      </c>
      <c r="C8" s="389">
        <v>0</v>
      </c>
      <c r="D8" s="372">
        <v>0</v>
      </c>
      <c r="E8" s="372">
        <v>0</v>
      </c>
      <c r="F8" s="372">
        <v>0</v>
      </c>
      <c r="G8" s="372">
        <v>0</v>
      </c>
      <c r="H8" s="372">
        <v>0</v>
      </c>
      <c r="I8" s="372">
        <v>0</v>
      </c>
      <c r="J8" s="372">
        <v>0</v>
      </c>
      <c r="K8" s="372">
        <v>0</v>
      </c>
      <c r="L8" s="390">
        <v>0</v>
      </c>
      <c r="M8" s="389">
        <v>0</v>
      </c>
      <c r="N8" s="372">
        <v>0</v>
      </c>
      <c r="O8" s="372">
        <v>0</v>
      </c>
      <c r="P8" s="372">
        <v>0</v>
      </c>
      <c r="Q8" s="372">
        <v>0</v>
      </c>
      <c r="R8" s="372">
        <v>0</v>
      </c>
      <c r="S8" s="390">
        <v>0</v>
      </c>
      <c r="T8" s="392">
        <v>0</v>
      </c>
      <c r="U8" s="392">
        <v>0</v>
      </c>
      <c r="V8" s="393">
        <f>SUM(C8:S8)</f>
        <v>0</v>
      </c>
    </row>
    <row r="9" spans="1:22" x14ac:dyDescent="0.3">
      <c r="A9" s="387">
        <v>3</v>
      </c>
      <c r="B9" s="388" t="s">
        <v>436</v>
      </c>
      <c r="C9" s="389">
        <v>0</v>
      </c>
      <c r="D9" s="372">
        <v>0</v>
      </c>
      <c r="E9" s="372">
        <v>0</v>
      </c>
      <c r="F9" s="372">
        <v>0</v>
      </c>
      <c r="G9" s="372">
        <v>0</v>
      </c>
      <c r="H9" s="372">
        <v>0</v>
      </c>
      <c r="I9" s="372">
        <v>0</v>
      </c>
      <c r="J9" s="372">
        <v>0</v>
      </c>
      <c r="K9" s="372">
        <v>0</v>
      </c>
      <c r="L9" s="390">
        <v>0</v>
      </c>
      <c r="M9" s="389">
        <v>0</v>
      </c>
      <c r="N9" s="372">
        <v>0</v>
      </c>
      <c r="O9" s="372">
        <v>0</v>
      </c>
      <c r="P9" s="372">
        <v>0</v>
      </c>
      <c r="Q9" s="372">
        <v>0</v>
      </c>
      <c r="R9" s="372">
        <v>0</v>
      </c>
      <c r="S9" s="390">
        <v>0</v>
      </c>
      <c r="T9" s="392">
        <v>0</v>
      </c>
      <c r="U9" s="392">
        <v>0</v>
      </c>
      <c r="V9" s="393">
        <f t="shared" ref="V9:V20" si="0">SUM(C9:U9)</f>
        <v>0</v>
      </c>
    </row>
    <row r="10" spans="1:22" x14ac:dyDescent="0.3">
      <c r="A10" s="387">
        <v>4</v>
      </c>
      <c r="B10" s="388" t="s">
        <v>437</v>
      </c>
      <c r="C10" s="389">
        <v>0</v>
      </c>
      <c r="D10" s="372">
        <v>0</v>
      </c>
      <c r="E10" s="372">
        <v>0</v>
      </c>
      <c r="F10" s="372">
        <v>0</v>
      </c>
      <c r="G10" s="372">
        <v>0</v>
      </c>
      <c r="H10" s="372">
        <v>0</v>
      </c>
      <c r="I10" s="372">
        <v>0</v>
      </c>
      <c r="J10" s="372">
        <v>0</v>
      </c>
      <c r="K10" s="372">
        <v>0</v>
      </c>
      <c r="L10" s="390">
        <v>0</v>
      </c>
      <c r="M10" s="389">
        <v>0</v>
      </c>
      <c r="N10" s="372">
        <v>0</v>
      </c>
      <c r="O10" s="372">
        <v>0</v>
      </c>
      <c r="P10" s="372">
        <v>0</v>
      </c>
      <c r="Q10" s="372">
        <v>0</v>
      </c>
      <c r="R10" s="372">
        <v>0</v>
      </c>
      <c r="S10" s="390">
        <v>0</v>
      </c>
      <c r="T10" s="392">
        <v>0</v>
      </c>
      <c r="U10" s="392">
        <v>0</v>
      </c>
      <c r="V10" s="393">
        <f t="shared" si="0"/>
        <v>0</v>
      </c>
    </row>
    <row r="11" spans="1:22" x14ac:dyDescent="0.3">
      <c r="A11" s="387">
        <v>5</v>
      </c>
      <c r="B11" s="388" t="s">
        <v>438</v>
      </c>
      <c r="C11" s="389">
        <v>0</v>
      </c>
      <c r="D11" s="372">
        <v>0</v>
      </c>
      <c r="E11" s="372">
        <v>0</v>
      </c>
      <c r="F11" s="372">
        <v>0</v>
      </c>
      <c r="G11" s="372">
        <v>0</v>
      </c>
      <c r="H11" s="372">
        <v>0</v>
      </c>
      <c r="I11" s="372">
        <v>0</v>
      </c>
      <c r="J11" s="372">
        <v>0</v>
      </c>
      <c r="K11" s="372">
        <v>0</v>
      </c>
      <c r="L11" s="390">
        <v>0</v>
      </c>
      <c r="M11" s="389">
        <v>0</v>
      </c>
      <c r="N11" s="372">
        <v>0</v>
      </c>
      <c r="O11" s="372">
        <v>0</v>
      </c>
      <c r="P11" s="372">
        <v>0</v>
      </c>
      <c r="Q11" s="372">
        <v>0</v>
      </c>
      <c r="R11" s="372">
        <v>0</v>
      </c>
      <c r="S11" s="390">
        <v>0</v>
      </c>
      <c r="T11" s="392">
        <v>0</v>
      </c>
      <c r="U11" s="392">
        <v>0</v>
      </c>
      <c r="V11" s="393">
        <f t="shared" si="0"/>
        <v>0</v>
      </c>
    </row>
    <row r="12" spans="1:22" x14ac:dyDescent="0.3">
      <c r="A12" s="387">
        <v>6</v>
      </c>
      <c r="B12" s="388" t="s">
        <v>439</v>
      </c>
      <c r="C12" s="389">
        <v>0</v>
      </c>
      <c r="D12" s="372">
        <v>0</v>
      </c>
      <c r="E12" s="372">
        <v>0</v>
      </c>
      <c r="F12" s="372">
        <v>0</v>
      </c>
      <c r="G12" s="372">
        <v>0</v>
      </c>
      <c r="H12" s="372">
        <v>0</v>
      </c>
      <c r="I12" s="372">
        <v>0</v>
      </c>
      <c r="J12" s="372">
        <v>0</v>
      </c>
      <c r="K12" s="372">
        <v>0</v>
      </c>
      <c r="L12" s="390">
        <v>0</v>
      </c>
      <c r="M12" s="389">
        <v>0</v>
      </c>
      <c r="N12" s="372">
        <v>0</v>
      </c>
      <c r="O12" s="372">
        <v>0</v>
      </c>
      <c r="P12" s="372">
        <v>0</v>
      </c>
      <c r="Q12" s="372">
        <v>0</v>
      </c>
      <c r="R12" s="372">
        <v>0</v>
      </c>
      <c r="S12" s="390">
        <v>0</v>
      </c>
      <c r="T12" s="392">
        <v>0</v>
      </c>
      <c r="U12" s="392">
        <v>0</v>
      </c>
      <c r="V12" s="393">
        <f t="shared" si="0"/>
        <v>0</v>
      </c>
    </row>
    <row r="13" spans="1:22" x14ac:dyDescent="0.3">
      <c r="A13" s="387">
        <v>7</v>
      </c>
      <c r="B13" s="388" t="s">
        <v>440</v>
      </c>
      <c r="C13" s="389">
        <v>0</v>
      </c>
      <c r="D13" s="372">
        <v>1562343.65</v>
      </c>
      <c r="E13" s="372">
        <v>0</v>
      </c>
      <c r="F13" s="372">
        <v>0</v>
      </c>
      <c r="G13" s="372">
        <v>0</v>
      </c>
      <c r="H13" s="372">
        <v>0</v>
      </c>
      <c r="I13" s="372">
        <v>0</v>
      </c>
      <c r="J13" s="372">
        <v>0</v>
      </c>
      <c r="K13" s="372">
        <v>0</v>
      </c>
      <c r="L13" s="390">
        <v>0</v>
      </c>
      <c r="M13" s="389">
        <v>0</v>
      </c>
      <c r="N13" s="372">
        <v>0</v>
      </c>
      <c r="O13" s="372">
        <v>0</v>
      </c>
      <c r="P13" s="372">
        <v>0</v>
      </c>
      <c r="Q13" s="372">
        <v>0</v>
      </c>
      <c r="R13" s="372">
        <v>0</v>
      </c>
      <c r="S13" s="390">
        <v>0</v>
      </c>
      <c r="T13" s="392">
        <v>0</v>
      </c>
      <c r="U13" s="392">
        <v>139194.07999999999</v>
      </c>
      <c r="V13" s="393">
        <f t="shared" si="0"/>
        <v>1701537.73</v>
      </c>
    </row>
    <row r="14" spans="1:22" x14ac:dyDescent="0.3">
      <c r="A14" s="387">
        <v>8</v>
      </c>
      <c r="B14" s="388" t="s">
        <v>441</v>
      </c>
      <c r="C14" s="389">
        <v>0</v>
      </c>
      <c r="D14" s="372">
        <v>2375059.61</v>
      </c>
      <c r="E14" s="372">
        <v>0</v>
      </c>
      <c r="F14" s="372">
        <v>0</v>
      </c>
      <c r="G14" s="372">
        <v>0</v>
      </c>
      <c r="H14" s="372">
        <v>0</v>
      </c>
      <c r="I14" s="372">
        <v>0</v>
      </c>
      <c r="J14" s="372">
        <v>0</v>
      </c>
      <c r="K14" s="372">
        <v>0</v>
      </c>
      <c r="L14" s="390">
        <v>0</v>
      </c>
      <c r="M14" s="389">
        <v>0</v>
      </c>
      <c r="N14" s="372">
        <v>0</v>
      </c>
      <c r="O14" s="372">
        <v>0</v>
      </c>
      <c r="P14" s="372">
        <v>0</v>
      </c>
      <c r="Q14" s="372">
        <v>0</v>
      </c>
      <c r="R14" s="372">
        <v>0</v>
      </c>
      <c r="S14" s="390">
        <v>0</v>
      </c>
      <c r="T14" s="392">
        <v>0</v>
      </c>
      <c r="U14" s="392">
        <v>0</v>
      </c>
      <c r="V14" s="393">
        <f t="shared" si="0"/>
        <v>2375059.61</v>
      </c>
    </row>
    <row r="15" spans="1:22" x14ac:dyDescent="0.3">
      <c r="A15" s="387">
        <v>9</v>
      </c>
      <c r="B15" s="388" t="s">
        <v>442</v>
      </c>
      <c r="C15" s="389">
        <v>0</v>
      </c>
      <c r="D15" s="372">
        <v>0</v>
      </c>
      <c r="E15" s="372">
        <v>0</v>
      </c>
      <c r="F15" s="372">
        <v>0</v>
      </c>
      <c r="G15" s="372">
        <v>0</v>
      </c>
      <c r="H15" s="372">
        <v>0</v>
      </c>
      <c r="I15" s="372">
        <v>0</v>
      </c>
      <c r="J15" s="372">
        <v>0</v>
      </c>
      <c r="K15" s="372">
        <v>0</v>
      </c>
      <c r="L15" s="390">
        <v>0</v>
      </c>
      <c r="M15" s="389">
        <v>0</v>
      </c>
      <c r="N15" s="372">
        <v>0</v>
      </c>
      <c r="O15" s="372">
        <v>0</v>
      </c>
      <c r="P15" s="372">
        <v>0</v>
      </c>
      <c r="Q15" s="372">
        <v>0</v>
      </c>
      <c r="R15" s="372">
        <v>0</v>
      </c>
      <c r="S15" s="390">
        <v>0</v>
      </c>
      <c r="T15" s="392">
        <v>0</v>
      </c>
      <c r="U15" s="392">
        <v>0</v>
      </c>
      <c r="V15" s="393">
        <f t="shared" si="0"/>
        <v>0</v>
      </c>
    </row>
    <row r="16" spans="1:22" x14ac:dyDescent="0.3">
      <c r="A16" s="387">
        <v>10</v>
      </c>
      <c r="B16" s="388" t="s">
        <v>443</v>
      </c>
      <c r="C16" s="389">
        <v>0</v>
      </c>
      <c r="D16" s="372">
        <v>0</v>
      </c>
      <c r="E16" s="372">
        <v>0</v>
      </c>
      <c r="F16" s="372">
        <v>0</v>
      </c>
      <c r="G16" s="372">
        <v>0</v>
      </c>
      <c r="H16" s="372">
        <v>0</v>
      </c>
      <c r="I16" s="372">
        <v>0</v>
      </c>
      <c r="J16" s="372">
        <v>0</v>
      </c>
      <c r="K16" s="372">
        <v>0</v>
      </c>
      <c r="L16" s="390">
        <v>0</v>
      </c>
      <c r="M16" s="389">
        <v>0</v>
      </c>
      <c r="N16" s="372">
        <v>0</v>
      </c>
      <c r="O16" s="372">
        <v>0</v>
      </c>
      <c r="P16" s="372">
        <v>0</v>
      </c>
      <c r="Q16" s="372">
        <v>0</v>
      </c>
      <c r="R16" s="372">
        <v>0</v>
      </c>
      <c r="S16" s="390">
        <v>0</v>
      </c>
      <c r="T16" s="392">
        <v>0</v>
      </c>
      <c r="U16" s="392">
        <v>0</v>
      </c>
      <c r="V16" s="393">
        <f t="shared" si="0"/>
        <v>0</v>
      </c>
    </row>
    <row r="17" spans="1:22" x14ac:dyDescent="0.3">
      <c r="A17" s="387">
        <v>11</v>
      </c>
      <c r="B17" s="388" t="s">
        <v>444</v>
      </c>
      <c r="C17" s="389">
        <v>0</v>
      </c>
      <c r="D17" s="372">
        <v>0</v>
      </c>
      <c r="E17" s="372">
        <v>0</v>
      </c>
      <c r="F17" s="372">
        <v>0</v>
      </c>
      <c r="G17" s="372">
        <v>0</v>
      </c>
      <c r="H17" s="372">
        <v>0</v>
      </c>
      <c r="I17" s="372">
        <v>0</v>
      </c>
      <c r="J17" s="372">
        <v>0</v>
      </c>
      <c r="K17" s="372">
        <v>0</v>
      </c>
      <c r="L17" s="390">
        <v>0</v>
      </c>
      <c r="M17" s="389">
        <v>0</v>
      </c>
      <c r="N17" s="372">
        <v>0</v>
      </c>
      <c r="O17" s="372">
        <v>0</v>
      </c>
      <c r="P17" s="372">
        <v>0</v>
      </c>
      <c r="Q17" s="372">
        <v>0</v>
      </c>
      <c r="R17" s="372">
        <v>0</v>
      </c>
      <c r="S17" s="390">
        <v>0</v>
      </c>
      <c r="T17" s="392">
        <v>0</v>
      </c>
      <c r="U17" s="392">
        <v>0</v>
      </c>
      <c r="V17" s="393">
        <f t="shared" si="0"/>
        <v>0</v>
      </c>
    </row>
    <row r="18" spans="1:22" x14ac:dyDescent="0.3">
      <c r="A18" s="387">
        <v>12</v>
      </c>
      <c r="B18" s="388" t="s">
        <v>445</v>
      </c>
      <c r="C18" s="389">
        <v>0</v>
      </c>
      <c r="D18" s="372">
        <v>0</v>
      </c>
      <c r="E18" s="372">
        <v>0</v>
      </c>
      <c r="F18" s="372">
        <v>0</v>
      </c>
      <c r="G18" s="372">
        <v>0</v>
      </c>
      <c r="H18" s="372">
        <v>0</v>
      </c>
      <c r="I18" s="372">
        <v>0</v>
      </c>
      <c r="J18" s="372">
        <v>0</v>
      </c>
      <c r="K18" s="372">
        <v>0</v>
      </c>
      <c r="L18" s="390">
        <v>0</v>
      </c>
      <c r="M18" s="389">
        <v>0</v>
      </c>
      <c r="N18" s="372">
        <v>0</v>
      </c>
      <c r="O18" s="372">
        <v>0</v>
      </c>
      <c r="P18" s="372">
        <v>0</v>
      </c>
      <c r="Q18" s="372">
        <v>0</v>
      </c>
      <c r="R18" s="372">
        <v>0</v>
      </c>
      <c r="S18" s="390">
        <v>0</v>
      </c>
      <c r="T18" s="392">
        <v>0</v>
      </c>
      <c r="U18" s="392">
        <v>0</v>
      </c>
      <c r="V18" s="393">
        <f t="shared" si="0"/>
        <v>0</v>
      </c>
    </row>
    <row r="19" spans="1:22" x14ac:dyDescent="0.3">
      <c r="A19" s="387">
        <v>13</v>
      </c>
      <c r="B19" s="388" t="s">
        <v>446</v>
      </c>
      <c r="C19" s="389">
        <v>0</v>
      </c>
      <c r="D19" s="372">
        <v>0</v>
      </c>
      <c r="E19" s="372">
        <v>0</v>
      </c>
      <c r="F19" s="372">
        <v>0</v>
      </c>
      <c r="G19" s="372">
        <v>0</v>
      </c>
      <c r="H19" s="372">
        <v>0</v>
      </c>
      <c r="I19" s="372">
        <v>0</v>
      </c>
      <c r="J19" s="372">
        <v>0</v>
      </c>
      <c r="K19" s="372">
        <v>0</v>
      </c>
      <c r="L19" s="390">
        <v>0</v>
      </c>
      <c r="M19" s="389">
        <v>0</v>
      </c>
      <c r="N19" s="372">
        <v>0</v>
      </c>
      <c r="O19" s="372">
        <v>0</v>
      </c>
      <c r="P19" s="372">
        <v>0</v>
      </c>
      <c r="Q19" s="372">
        <v>0</v>
      </c>
      <c r="R19" s="372">
        <v>0</v>
      </c>
      <c r="S19" s="390">
        <v>0</v>
      </c>
      <c r="T19" s="392">
        <v>0</v>
      </c>
      <c r="U19" s="392">
        <v>0</v>
      </c>
      <c r="V19" s="393">
        <f t="shared" si="0"/>
        <v>0</v>
      </c>
    </row>
    <row r="20" spans="1:22" x14ac:dyDescent="0.3">
      <c r="A20" s="387">
        <v>14</v>
      </c>
      <c r="B20" s="388" t="s">
        <v>447</v>
      </c>
      <c r="C20" s="389">
        <v>0</v>
      </c>
      <c r="D20" s="372">
        <v>0</v>
      </c>
      <c r="E20" s="372">
        <v>0</v>
      </c>
      <c r="F20" s="372">
        <v>0</v>
      </c>
      <c r="G20" s="372">
        <v>0</v>
      </c>
      <c r="H20" s="372">
        <v>0</v>
      </c>
      <c r="I20" s="372">
        <v>0</v>
      </c>
      <c r="J20" s="372">
        <v>0</v>
      </c>
      <c r="K20" s="372">
        <v>0</v>
      </c>
      <c r="L20" s="390">
        <v>0</v>
      </c>
      <c r="M20" s="389">
        <v>0</v>
      </c>
      <c r="N20" s="372">
        <v>0</v>
      </c>
      <c r="O20" s="372">
        <v>0</v>
      </c>
      <c r="P20" s="372">
        <v>0</v>
      </c>
      <c r="Q20" s="372">
        <v>0</v>
      </c>
      <c r="R20" s="372">
        <v>0</v>
      </c>
      <c r="S20" s="390">
        <v>0</v>
      </c>
      <c r="T20" s="392">
        <v>0</v>
      </c>
      <c r="U20" s="392">
        <v>0</v>
      </c>
      <c r="V20" s="393">
        <f t="shared" si="0"/>
        <v>0</v>
      </c>
    </row>
    <row r="21" spans="1:22" ht="14.4" thickBot="1" x14ac:dyDescent="0.35">
      <c r="A21" s="376"/>
      <c r="B21" s="394" t="s">
        <v>88</v>
      </c>
      <c r="C21" s="395">
        <f>SUM(C7:C20)</f>
        <v>0</v>
      </c>
      <c r="D21" s="378">
        <f t="shared" ref="D21:V21" si="1">SUM(D7:D20)</f>
        <v>3937403.26</v>
      </c>
      <c r="E21" s="378">
        <f t="shared" si="1"/>
        <v>0</v>
      </c>
      <c r="F21" s="378">
        <f t="shared" si="1"/>
        <v>0</v>
      </c>
      <c r="G21" s="378">
        <f t="shared" si="1"/>
        <v>0</v>
      </c>
      <c r="H21" s="378">
        <f t="shared" si="1"/>
        <v>0</v>
      </c>
      <c r="I21" s="378">
        <f t="shared" si="1"/>
        <v>0</v>
      </c>
      <c r="J21" s="378">
        <f t="shared" si="1"/>
        <v>0</v>
      </c>
      <c r="K21" s="378">
        <f t="shared" si="1"/>
        <v>0</v>
      </c>
      <c r="L21" s="396">
        <f t="shared" si="1"/>
        <v>0</v>
      </c>
      <c r="M21" s="395">
        <f t="shared" si="1"/>
        <v>0</v>
      </c>
      <c r="N21" s="378">
        <f t="shared" si="1"/>
        <v>0</v>
      </c>
      <c r="O21" s="378">
        <f t="shared" si="1"/>
        <v>0</v>
      </c>
      <c r="P21" s="378">
        <f t="shared" si="1"/>
        <v>0</v>
      </c>
      <c r="Q21" s="378">
        <f t="shared" si="1"/>
        <v>0</v>
      </c>
      <c r="R21" s="378">
        <f t="shared" si="1"/>
        <v>0</v>
      </c>
      <c r="S21" s="396">
        <f t="shared" si="1"/>
        <v>0</v>
      </c>
      <c r="T21" s="396">
        <f>SUM(T7:T20)</f>
        <v>0</v>
      </c>
      <c r="U21" s="396">
        <f t="shared" si="1"/>
        <v>139194.07999999999</v>
      </c>
      <c r="V21" s="397">
        <f t="shared" si="1"/>
        <v>4076597.34</v>
      </c>
    </row>
    <row r="22" spans="1:22" x14ac:dyDescent="0.3">
      <c r="B22" s="162"/>
    </row>
    <row r="24" spans="1:22" x14ac:dyDescent="0.3">
      <c r="C24" s="398"/>
      <c r="D24" s="398"/>
      <c r="E24" s="398"/>
    </row>
    <row r="25" spans="1:22" x14ac:dyDescent="0.3">
      <c r="A25" s="210"/>
      <c r="B25" s="210"/>
      <c r="D25" s="398"/>
      <c r="E25" s="398"/>
    </row>
    <row r="26" spans="1:22" x14ac:dyDescent="0.3">
      <c r="A26" s="210"/>
      <c r="B26" s="399"/>
      <c r="D26" s="398"/>
      <c r="E26" s="398"/>
    </row>
    <row r="27" spans="1:22" x14ac:dyDescent="0.3">
      <c r="A27" s="210"/>
      <c r="B27" s="210"/>
      <c r="D27" s="398"/>
      <c r="E27" s="398"/>
    </row>
    <row r="28" spans="1:22" x14ac:dyDescent="0.3">
      <c r="A28" s="210"/>
      <c r="B28" s="399"/>
      <c r="D28" s="398"/>
      <c r="E28" s="398"/>
    </row>
  </sheetData>
  <mergeCells count="5">
    <mergeCell ref="C5:L5"/>
    <mergeCell ref="M5:S5"/>
    <mergeCell ref="T5:T6"/>
    <mergeCell ref="U5:U6"/>
    <mergeCell ref="V5:V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B1D7A-7923-477B-94DA-CC0B9654DB9C}">
  <dimension ref="A1:I27"/>
  <sheetViews>
    <sheetView zoomScaleNormal="100" workbookViewId="0">
      <pane xSplit="1" ySplit="7" topLeftCell="D8" activePane="bottomRight" state="frozen"/>
      <selection activeCell="B2" sqref="B2:C6"/>
      <selection pane="topRight" activeCell="B2" sqref="B2:C6"/>
      <selection pane="bottomLeft" activeCell="B2" sqref="B2:C6"/>
      <selection pane="bottomRight" activeCell="N16" sqref="N16"/>
    </sheetView>
  </sheetViews>
  <sheetFormatPr defaultColWidth="9.109375" defaultRowHeight="13.8" x14ac:dyDescent="0.3"/>
  <cols>
    <col min="1" max="1" width="10.5546875" style="20" bestFit="1" customWidth="1"/>
    <col min="2" max="2" width="101.88671875" style="20" customWidth="1"/>
    <col min="3" max="3" width="14.77734375" style="20" customWidth="1"/>
    <col min="4" max="4" width="14.88671875" style="20" bestFit="1" customWidth="1"/>
    <col min="5" max="5" width="17.6640625" style="20" customWidth="1"/>
    <col min="6" max="6" width="22.5546875" style="20" customWidth="1"/>
    <col min="7" max="7" width="22.88671875" style="20" customWidth="1"/>
    <col min="8" max="8" width="15.33203125" style="20" customWidth="1"/>
    <col min="9" max="16384" width="9.109375" style="139"/>
  </cols>
  <sheetData>
    <row r="1" spans="1:9" x14ac:dyDescent="0.3">
      <c r="A1" s="20" t="s">
        <v>41</v>
      </c>
      <c r="B1" s="20" t="str">
        <f>Info!C2</f>
        <v>სს სილქ ბანკი</v>
      </c>
    </row>
    <row r="2" spans="1:9" x14ac:dyDescent="0.3">
      <c r="A2" s="20" t="s">
        <v>42</v>
      </c>
      <c r="B2" s="24">
        <f>'1. key ratios'!B2</f>
        <v>45747</v>
      </c>
    </row>
    <row r="4" spans="1:9" ht="40.5" customHeight="1" thickBot="1" x14ac:dyDescent="0.35">
      <c r="A4" s="20" t="s">
        <v>472</v>
      </c>
      <c r="B4" s="231" t="s">
        <v>473</v>
      </c>
    </row>
    <row r="5" spans="1:9" x14ac:dyDescent="0.3">
      <c r="A5" s="380"/>
      <c r="B5" s="400"/>
      <c r="C5" s="401" t="s">
        <v>278</v>
      </c>
      <c r="D5" s="401" t="s">
        <v>279</v>
      </c>
      <c r="E5" s="401" t="s">
        <v>280</v>
      </c>
      <c r="F5" s="401" t="s">
        <v>416</v>
      </c>
      <c r="G5" s="402" t="s">
        <v>417</v>
      </c>
      <c r="H5" s="403" t="s">
        <v>418</v>
      </c>
      <c r="I5" s="404"/>
    </row>
    <row r="6" spans="1:9" ht="15" customHeight="1" x14ac:dyDescent="0.3">
      <c r="A6" s="368"/>
      <c r="B6" s="405"/>
      <c r="C6" s="860" t="s">
        <v>474</v>
      </c>
      <c r="D6" s="869" t="s">
        <v>475</v>
      </c>
      <c r="E6" s="870"/>
      <c r="F6" s="860" t="s">
        <v>476</v>
      </c>
      <c r="G6" s="860" t="s">
        <v>477</v>
      </c>
      <c r="H6" s="871" t="s">
        <v>478</v>
      </c>
      <c r="I6" s="404"/>
    </row>
    <row r="7" spans="1:9" ht="69" x14ac:dyDescent="0.3">
      <c r="A7" s="368"/>
      <c r="B7" s="405"/>
      <c r="C7" s="861"/>
      <c r="D7" s="200" t="s">
        <v>479</v>
      </c>
      <c r="E7" s="200" t="s">
        <v>480</v>
      </c>
      <c r="F7" s="861"/>
      <c r="G7" s="861"/>
      <c r="H7" s="872"/>
      <c r="I7" s="404"/>
    </row>
    <row r="8" spans="1:9" x14ac:dyDescent="0.3">
      <c r="A8" s="406">
        <v>1</v>
      </c>
      <c r="B8" s="245" t="s">
        <v>434</v>
      </c>
      <c r="C8" s="804">
        <v>28121059.771410577</v>
      </c>
      <c r="D8" s="804"/>
      <c r="E8" s="804"/>
      <c r="F8" s="804">
        <v>2920806.1</v>
      </c>
      <c r="G8" s="805">
        <v>2920806.1</v>
      </c>
      <c r="H8" s="806">
        <f>G8/(C8+E8)</f>
        <v>0.10386543479308888</v>
      </c>
    </row>
    <row r="9" spans="1:9" ht="15" customHeight="1" x14ac:dyDescent="0.3">
      <c r="A9" s="406">
        <v>2</v>
      </c>
      <c r="B9" s="245" t="s">
        <v>435</v>
      </c>
      <c r="C9" s="804">
        <v>0</v>
      </c>
      <c r="D9" s="804"/>
      <c r="E9" s="804"/>
      <c r="F9" s="804">
        <v>0</v>
      </c>
      <c r="G9" s="805">
        <v>0</v>
      </c>
      <c r="H9" s="806" t="e">
        <f t="shared" ref="H9:H21" si="0">G9/(C9+E9)</f>
        <v>#DIV/0!</v>
      </c>
    </row>
    <row r="10" spans="1:9" x14ac:dyDescent="0.3">
      <c r="A10" s="406">
        <v>3</v>
      </c>
      <c r="B10" s="245" t="s">
        <v>436</v>
      </c>
      <c r="C10" s="804">
        <v>0</v>
      </c>
      <c r="D10" s="804"/>
      <c r="E10" s="804"/>
      <c r="F10" s="804">
        <v>0</v>
      </c>
      <c r="G10" s="805">
        <v>0</v>
      </c>
      <c r="H10" s="806" t="e">
        <f t="shared" si="0"/>
        <v>#DIV/0!</v>
      </c>
    </row>
    <row r="11" spans="1:9" x14ac:dyDescent="0.3">
      <c r="A11" s="406">
        <v>4</v>
      </c>
      <c r="B11" s="245" t="s">
        <v>437</v>
      </c>
      <c r="C11" s="804">
        <v>0</v>
      </c>
      <c r="D11" s="804"/>
      <c r="E11" s="804"/>
      <c r="F11" s="804">
        <v>0</v>
      </c>
      <c r="G11" s="805">
        <v>0</v>
      </c>
      <c r="H11" s="806" t="e">
        <f t="shared" si="0"/>
        <v>#DIV/0!</v>
      </c>
    </row>
    <row r="12" spans="1:9" x14ac:dyDescent="0.3">
      <c r="A12" s="406">
        <v>5</v>
      </c>
      <c r="B12" s="245" t="s">
        <v>438</v>
      </c>
      <c r="C12" s="804">
        <v>0</v>
      </c>
      <c r="D12" s="804"/>
      <c r="E12" s="804"/>
      <c r="F12" s="804">
        <v>0</v>
      </c>
      <c r="G12" s="805">
        <v>0</v>
      </c>
      <c r="H12" s="806" t="e">
        <f t="shared" si="0"/>
        <v>#DIV/0!</v>
      </c>
    </row>
    <row r="13" spans="1:9" x14ac:dyDescent="0.3">
      <c r="A13" s="406">
        <v>6</v>
      </c>
      <c r="B13" s="245" t="s">
        <v>439</v>
      </c>
      <c r="C13" s="804">
        <v>22197608.489999995</v>
      </c>
      <c r="D13" s="804"/>
      <c r="E13" s="804"/>
      <c r="F13" s="804">
        <v>15099134.945999995</v>
      </c>
      <c r="G13" s="805">
        <v>15099134.945999995</v>
      </c>
      <c r="H13" s="806">
        <f t="shared" si="0"/>
        <v>0.68021449034936099</v>
      </c>
    </row>
    <row r="14" spans="1:9" x14ac:dyDescent="0.3">
      <c r="A14" s="406">
        <v>7</v>
      </c>
      <c r="B14" s="245" t="s">
        <v>440</v>
      </c>
      <c r="C14" s="804">
        <v>80776330.680000007</v>
      </c>
      <c r="D14" s="804">
        <v>23601734.677524239</v>
      </c>
      <c r="E14" s="804">
        <v>6303597.6402633302</v>
      </c>
      <c r="F14" s="804">
        <v>80776330.680000007</v>
      </c>
      <c r="G14" s="805">
        <v>79213987.030000001</v>
      </c>
      <c r="H14" s="806">
        <f>G14/(C14+E14)</f>
        <v>0.90966986948664097</v>
      </c>
    </row>
    <row r="15" spans="1:9" x14ac:dyDescent="0.3">
      <c r="A15" s="406">
        <v>8</v>
      </c>
      <c r="B15" s="245" t="s">
        <v>441</v>
      </c>
      <c r="C15" s="804">
        <v>48178318.93</v>
      </c>
      <c r="D15" s="804"/>
      <c r="E15" s="804"/>
      <c r="F15" s="804">
        <v>39886270.244999997</v>
      </c>
      <c r="G15" s="805">
        <v>37511210.634999998</v>
      </c>
      <c r="H15" s="806">
        <f t="shared" si="0"/>
        <v>0.77859110629205175</v>
      </c>
    </row>
    <row r="16" spans="1:9" x14ac:dyDescent="0.3">
      <c r="A16" s="406">
        <v>9</v>
      </c>
      <c r="B16" s="245" t="s">
        <v>442</v>
      </c>
      <c r="C16" s="804">
        <v>0</v>
      </c>
      <c r="D16" s="804"/>
      <c r="E16" s="804"/>
      <c r="F16" s="804">
        <v>0</v>
      </c>
      <c r="G16" s="805">
        <v>0</v>
      </c>
      <c r="H16" s="806" t="e">
        <f t="shared" si="0"/>
        <v>#DIV/0!</v>
      </c>
    </row>
    <row r="17" spans="1:8" x14ac:dyDescent="0.3">
      <c r="A17" s="406">
        <v>10</v>
      </c>
      <c r="B17" s="245" t="s">
        <v>443</v>
      </c>
      <c r="C17" s="804">
        <v>680841.28</v>
      </c>
      <c r="D17" s="804"/>
      <c r="E17" s="804"/>
      <c r="F17" s="804">
        <v>680841.28</v>
      </c>
      <c r="G17" s="805">
        <v>680841.28</v>
      </c>
      <c r="H17" s="806">
        <f t="shared" si="0"/>
        <v>1</v>
      </c>
    </row>
    <row r="18" spans="1:8" x14ac:dyDescent="0.3">
      <c r="A18" s="406">
        <v>11</v>
      </c>
      <c r="B18" s="245" t="s">
        <v>444</v>
      </c>
      <c r="C18" s="804">
        <v>0</v>
      </c>
      <c r="D18" s="804"/>
      <c r="E18" s="804"/>
      <c r="F18" s="804">
        <v>0</v>
      </c>
      <c r="G18" s="805">
        <v>0</v>
      </c>
      <c r="H18" s="806" t="e">
        <f t="shared" si="0"/>
        <v>#DIV/0!</v>
      </c>
    </row>
    <row r="19" spans="1:8" x14ac:dyDescent="0.3">
      <c r="A19" s="406">
        <v>12</v>
      </c>
      <c r="B19" s="245" t="s">
        <v>445</v>
      </c>
      <c r="C19" s="804">
        <v>0</v>
      </c>
      <c r="D19" s="804"/>
      <c r="E19" s="804"/>
      <c r="F19" s="804">
        <v>0</v>
      </c>
      <c r="G19" s="805">
        <v>0</v>
      </c>
      <c r="H19" s="806" t="e">
        <f t="shared" si="0"/>
        <v>#DIV/0!</v>
      </c>
    </row>
    <row r="20" spans="1:8" x14ac:dyDescent="0.3">
      <c r="A20" s="406">
        <v>13</v>
      </c>
      <c r="B20" s="245" t="s">
        <v>446</v>
      </c>
      <c r="C20" s="804">
        <v>0</v>
      </c>
      <c r="D20" s="804"/>
      <c r="E20" s="804"/>
      <c r="F20" s="804">
        <v>0</v>
      </c>
      <c r="G20" s="805">
        <v>0</v>
      </c>
      <c r="H20" s="806" t="e">
        <f t="shared" si="0"/>
        <v>#DIV/0!</v>
      </c>
    </row>
    <row r="21" spans="1:8" x14ac:dyDescent="0.3">
      <c r="A21" s="406">
        <v>14</v>
      </c>
      <c r="B21" s="245" t="s">
        <v>447</v>
      </c>
      <c r="C21" s="804">
        <v>29329125.089628495</v>
      </c>
      <c r="D21" s="804"/>
      <c r="E21" s="804"/>
      <c r="F21" s="804">
        <v>24923617.197628494</v>
      </c>
      <c r="G21" s="805">
        <v>24923617.197628494</v>
      </c>
      <c r="H21" s="806">
        <f t="shared" si="0"/>
        <v>0.84979068149707959</v>
      </c>
    </row>
    <row r="22" spans="1:8" ht="14.4" thickBot="1" x14ac:dyDescent="0.35">
      <c r="A22" s="407"/>
      <c r="B22" s="408" t="s">
        <v>88</v>
      </c>
      <c r="C22" s="807">
        <f>SUM(C8:C21)</f>
        <v>209283284.24103907</v>
      </c>
      <c r="D22" s="807">
        <f>SUM(D8:D21)</f>
        <v>23601734.677524239</v>
      </c>
      <c r="E22" s="807">
        <f>SUM(E8:E21)</f>
        <v>6303597.6402633302</v>
      </c>
      <c r="F22" s="807">
        <f>SUM(F8:F21)</f>
        <v>164287000.44862852</v>
      </c>
      <c r="G22" s="807">
        <f>SUM(G8:G21)</f>
        <v>160349597.18862849</v>
      </c>
      <c r="H22" s="808">
        <f>G22/(C22+E22)</f>
        <v>0.74378179131007427</v>
      </c>
    </row>
    <row r="27" spans="1:8" ht="10.5" customHeight="1" x14ac:dyDescent="0.3"/>
  </sheetData>
  <mergeCells count="5">
    <mergeCell ref="C6:C7"/>
    <mergeCell ref="D6:E6"/>
    <mergeCell ref="F6:F7"/>
    <mergeCell ref="G6:G7"/>
    <mergeCell ref="H6:H7"/>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4E60-D16D-45CA-8C9F-A5BCB13B29D1}">
  <dimension ref="A1:K29"/>
  <sheetViews>
    <sheetView zoomScale="115" zoomScaleNormal="115" workbookViewId="0">
      <pane xSplit="2" ySplit="6" topLeftCell="C7" activePane="bottomRight" state="frozen"/>
      <selection activeCell="B2" sqref="B2:C6"/>
      <selection pane="topRight" activeCell="B2" sqref="B2:C6"/>
      <selection pane="bottomLeft" activeCell="B2" sqref="B2:C6"/>
      <selection pane="bottomRight" activeCell="D14" sqref="D14"/>
    </sheetView>
  </sheetViews>
  <sheetFormatPr defaultColWidth="9.109375" defaultRowHeight="13.8" x14ac:dyDescent="0.3"/>
  <cols>
    <col min="1" max="1" width="10.5546875" style="20" bestFit="1" customWidth="1"/>
    <col min="2" max="2" width="70.33203125" style="20" customWidth="1"/>
    <col min="3" max="3" width="15.33203125" style="20" customWidth="1"/>
    <col min="4" max="4" width="15.21875" style="20" customWidth="1"/>
    <col min="5" max="5" width="14.44140625" style="20" customWidth="1"/>
    <col min="6" max="6" width="13.5546875" style="20" customWidth="1"/>
    <col min="7" max="7" width="15.44140625" style="20" customWidth="1"/>
    <col min="8" max="8" width="14.6640625" style="20" customWidth="1"/>
    <col min="9" max="9" width="15" style="20" customWidth="1"/>
    <col min="10" max="10" width="13.77734375" style="20" customWidth="1"/>
    <col min="11" max="11" width="15" style="20" customWidth="1"/>
    <col min="12" max="16384" width="9.109375" style="20"/>
  </cols>
  <sheetData>
    <row r="1" spans="1:11" x14ac:dyDescent="0.3">
      <c r="A1" s="20" t="s">
        <v>41</v>
      </c>
      <c r="B1" s="20" t="str">
        <f>Info!C2</f>
        <v>სს სილქ ბანკი</v>
      </c>
    </row>
    <row r="2" spans="1:11" x14ac:dyDescent="0.3">
      <c r="A2" s="20" t="s">
        <v>42</v>
      </c>
      <c r="B2" s="24">
        <f>'1. key ratios'!B2</f>
        <v>45747</v>
      </c>
    </row>
    <row r="3" spans="1:11" x14ac:dyDescent="0.3">
      <c r="B3" s="409"/>
    </row>
    <row r="4" spans="1:11" ht="40.5" customHeight="1" thickBot="1" x14ac:dyDescent="0.35">
      <c r="A4" s="20" t="s">
        <v>481</v>
      </c>
      <c r="B4" s="231" t="s">
        <v>27</v>
      </c>
    </row>
    <row r="5" spans="1:11" ht="30" customHeight="1" x14ac:dyDescent="0.3">
      <c r="A5" s="873"/>
      <c r="B5" s="874"/>
      <c r="C5" s="875" t="s">
        <v>482</v>
      </c>
      <c r="D5" s="875"/>
      <c r="E5" s="875"/>
      <c r="F5" s="875" t="s">
        <v>483</v>
      </c>
      <c r="G5" s="875"/>
      <c r="H5" s="875"/>
      <c r="I5" s="875" t="s">
        <v>484</v>
      </c>
      <c r="J5" s="875"/>
      <c r="K5" s="876"/>
    </row>
    <row r="6" spans="1:11" x14ac:dyDescent="0.3">
      <c r="A6" s="410"/>
      <c r="B6" s="411"/>
      <c r="C6" s="200" t="s">
        <v>86</v>
      </c>
      <c r="D6" s="200" t="s">
        <v>485</v>
      </c>
      <c r="E6" s="200" t="s">
        <v>88</v>
      </c>
      <c r="F6" s="200" t="s">
        <v>86</v>
      </c>
      <c r="G6" s="200" t="s">
        <v>485</v>
      </c>
      <c r="H6" s="200" t="s">
        <v>88</v>
      </c>
      <c r="I6" s="200" t="s">
        <v>86</v>
      </c>
      <c r="J6" s="200" t="s">
        <v>485</v>
      </c>
      <c r="K6" s="412" t="s">
        <v>88</v>
      </c>
    </row>
    <row r="7" spans="1:11" x14ac:dyDescent="0.3">
      <c r="A7" s="413" t="s">
        <v>486</v>
      </c>
      <c r="B7" s="414"/>
      <c r="C7" s="414"/>
      <c r="D7" s="414"/>
      <c r="E7" s="414"/>
      <c r="F7" s="414"/>
      <c r="G7" s="414"/>
      <c r="H7" s="414"/>
      <c r="I7" s="414"/>
      <c r="J7" s="414"/>
      <c r="K7" s="415"/>
    </row>
    <row r="8" spans="1:11" x14ac:dyDescent="0.3">
      <c r="A8" s="416">
        <v>1</v>
      </c>
      <c r="B8" s="417" t="s">
        <v>486</v>
      </c>
      <c r="C8" s="809"/>
      <c r="D8" s="809"/>
      <c r="E8" s="809"/>
      <c r="F8" s="810">
        <v>23102759.580000002</v>
      </c>
      <c r="G8" s="810">
        <v>19713197</v>
      </c>
      <c r="H8" s="810">
        <f>F8+G8</f>
        <v>42815956.579999998</v>
      </c>
      <c r="I8" s="810">
        <v>18400353.330000002</v>
      </c>
      <c r="J8" s="810">
        <v>5600813.0499999998</v>
      </c>
      <c r="K8" s="811">
        <f>I8+J8</f>
        <v>24001166.380000003</v>
      </c>
    </row>
    <row r="9" spans="1:11" x14ac:dyDescent="0.3">
      <c r="A9" s="413" t="s">
        <v>487</v>
      </c>
      <c r="B9" s="414"/>
      <c r="C9" s="812"/>
      <c r="D9" s="812"/>
      <c r="E9" s="812"/>
      <c r="F9" s="812"/>
      <c r="G9" s="812"/>
      <c r="H9" s="812"/>
      <c r="I9" s="812"/>
      <c r="J9" s="812"/>
      <c r="K9" s="813"/>
    </row>
    <row r="10" spans="1:11" x14ac:dyDescent="0.3">
      <c r="A10" s="215">
        <v>2</v>
      </c>
      <c r="B10" s="419" t="s">
        <v>488</v>
      </c>
      <c r="C10" s="205">
        <v>23772583.18</v>
      </c>
      <c r="D10" s="814">
        <v>19034466.840000004</v>
      </c>
      <c r="E10" s="814">
        <f>C10+D10</f>
        <v>42807050.020000003</v>
      </c>
      <c r="F10" s="814">
        <v>805548.31784999999</v>
      </c>
      <c r="G10" s="814">
        <v>1606292.35745</v>
      </c>
      <c r="H10" s="814">
        <f>F10+G10</f>
        <v>2411840.6753000002</v>
      </c>
      <c r="I10" s="814">
        <v>165793.766</v>
      </c>
      <c r="J10" s="814">
        <v>276821.22499999998</v>
      </c>
      <c r="K10" s="815">
        <f t="shared" ref="K10:K15" si="0">I10+J10</f>
        <v>442614.99099999998</v>
      </c>
    </row>
    <row r="11" spans="1:11" x14ac:dyDescent="0.3">
      <c r="A11" s="215">
        <v>3</v>
      </c>
      <c r="B11" s="419" t="s">
        <v>489</v>
      </c>
      <c r="C11" s="205">
        <v>76741321.089999974</v>
      </c>
      <c r="D11" s="814">
        <v>10786949.449999996</v>
      </c>
      <c r="E11" s="814">
        <f t="shared" ref="E11:E16" si="1">C11+D11</f>
        <v>87528270.539999962</v>
      </c>
      <c r="F11" s="814">
        <v>8735358.7892499994</v>
      </c>
      <c r="G11" s="814">
        <v>3449722.9635000015</v>
      </c>
      <c r="H11" s="814">
        <f t="shared" ref="H11:H16" si="2">F11+G11</f>
        <v>12185081.752750002</v>
      </c>
      <c r="I11" s="814">
        <v>3789249.9875000003</v>
      </c>
      <c r="J11" s="814">
        <v>1109134.3095</v>
      </c>
      <c r="K11" s="815">
        <f t="shared" si="0"/>
        <v>4898384.2970000003</v>
      </c>
    </row>
    <row r="12" spans="1:11" x14ac:dyDescent="0.3">
      <c r="A12" s="215">
        <v>4</v>
      </c>
      <c r="B12" s="419" t="s">
        <v>490</v>
      </c>
      <c r="C12" s="205">
        <v>5489587.7599999998</v>
      </c>
      <c r="D12" s="814">
        <v>0</v>
      </c>
      <c r="E12" s="814">
        <f t="shared" si="1"/>
        <v>5489587.7599999998</v>
      </c>
      <c r="F12" s="814">
        <v>0</v>
      </c>
      <c r="G12" s="814">
        <v>0</v>
      </c>
      <c r="H12" s="814">
        <f t="shared" si="2"/>
        <v>0</v>
      </c>
      <c r="I12" s="814">
        <v>0</v>
      </c>
      <c r="J12" s="814">
        <v>0</v>
      </c>
      <c r="K12" s="815">
        <f t="shared" si="0"/>
        <v>0</v>
      </c>
    </row>
    <row r="13" spans="1:11" x14ac:dyDescent="0.3">
      <c r="A13" s="215">
        <v>5</v>
      </c>
      <c r="B13" s="419" t="s">
        <v>491</v>
      </c>
      <c r="C13" s="205">
        <v>12173663.110000003</v>
      </c>
      <c r="D13" s="814">
        <v>10987573.369999999</v>
      </c>
      <c r="E13" s="814">
        <f t="shared" si="1"/>
        <v>23161236.480000004</v>
      </c>
      <c r="F13" s="814">
        <v>2746318.13215</v>
      </c>
      <c r="G13" s="814">
        <v>1385620.8068000001</v>
      </c>
      <c r="H13" s="814">
        <f t="shared" si="2"/>
        <v>4131938.9389500003</v>
      </c>
      <c r="I13" s="814">
        <v>755455.12800000003</v>
      </c>
      <c r="J13" s="814">
        <v>613142.79100000008</v>
      </c>
      <c r="K13" s="815">
        <f t="shared" si="0"/>
        <v>1368597.9190000002</v>
      </c>
    </row>
    <row r="14" spans="1:11" x14ac:dyDescent="0.3">
      <c r="A14" s="215">
        <v>6</v>
      </c>
      <c r="B14" s="419" t="s">
        <v>492</v>
      </c>
      <c r="C14" s="205">
        <v>0</v>
      </c>
      <c r="D14" s="814">
        <v>0</v>
      </c>
      <c r="E14" s="814">
        <f t="shared" si="1"/>
        <v>0</v>
      </c>
      <c r="F14" s="814">
        <f>E14</f>
        <v>0</v>
      </c>
      <c r="G14" s="814">
        <v>0</v>
      </c>
      <c r="H14" s="814">
        <f t="shared" si="2"/>
        <v>0</v>
      </c>
      <c r="I14" s="814">
        <v>0</v>
      </c>
      <c r="J14" s="814">
        <v>0</v>
      </c>
      <c r="K14" s="815">
        <f t="shared" si="0"/>
        <v>0</v>
      </c>
    </row>
    <row r="15" spans="1:11" x14ac:dyDescent="0.3">
      <c r="A15" s="215">
        <v>7</v>
      </c>
      <c r="B15" s="419" t="s">
        <v>493</v>
      </c>
      <c r="C15" s="205">
        <v>3708887.9800000004</v>
      </c>
      <c r="D15" s="814">
        <v>35287340.130000003</v>
      </c>
      <c r="E15" s="814">
        <f t="shared" si="1"/>
        <v>38996228.109999999</v>
      </c>
      <c r="F15" s="814">
        <v>2734201.96</v>
      </c>
      <c r="G15" s="814">
        <v>2328738.9699999997</v>
      </c>
      <c r="H15" s="814">
        <f t="shared" si="2"/>
        <v>5062940.93</v>
      </c>
      <c r="I15" s="814">
        <v>2734201.96</v>
      </c>
      <c r="J15" s="814">
        <v>2328738.9699999997</v>
      </c>
      <c r="K15" s="815">
        <f t="shared" si="0"/>
        <v>5062940.93</v>
      </c>
    </row>
    <row r="16" spans="1:11" x14ac:dyDescent="0.3">
      <c r="A16" s="215">
        <v>8</v>
      </c>
      <c r="B16" s="420" t="s">
        <v>494</v>
      </c>
      <c r="C16" s="205">
        <f>SUM(C10:C15)</f>
        <v>121886043.11999999</v>
      </c>
      <c r="D16" s="205">
        <f>SUM(D10:D15)</f>
        <v>76096329.789999992</v>
      </c>
      <c r="E16" s="814">
        <f t="shared" si="1"/>
        <v>197982372.90999997</v>
      </c>
      <c r="F16" s="814">
        <f>SUM(F10:F15)</f>
        <v>15021427.199249998</v>
      </c>
      <c r="G16" s="814">
        <f>SUM(G10:G15)</f>
        <v>8770375.0977500007</v>
      </c>
      <c r="H16" s="814">
        <f t="shared" si="2"/>
        <v>23791802.296999998</v>
      </c>
      <c r="I16" s="814">
        <f>SUM(I10:I15)</f>
        <v>7444700.8415000001</v>
      </c>
      <c r="J16" s="814">
        <f>SUM(J10:J15)</f>
        <v>4327837.2955</v>
      </c>
      <c r="K16" s="815">
        <f>SUM(K10:K15)</f>
        <v>11772538.137</v>
      </c>
    </row>
    <row r="17" spans="1:11" x14ac:dyDescent="0.3">
      <c r="A17" s="413" t="s">
        <v>495</v>
      </c>
      <c r="B17" s="414"/>
      <c r="C17" s="812"/>
      <c r="D17" s="812"/>
      <c r="E17" s="812"/>
      <c r="F17" s="812"/>
      <c r="G17" s="812"/>
      <c r="H17" s="812"/>
      <c r="I17" s="812"/>
      <c r="J17" s="812"/>
      <c r="K17" s="813"/>
    </row>
    <row r="18" spans="1:11" x14ac:dyDescent="0.3">
      <c r="A18" s="215">
        <v>9</v>
      </c>
      <c r="B18" s="419" t="s">
        <v>496</v>
      </c>
      <c r="C18" s="205">
        <v>0</v>
      </c>
      <c r="D18" s="814">
        <v>0</v>
      </c>
      <c r="E18" s="814">
        <f>C18+D18</f>
        <v>0</v>
      </c>
      <c r="F18" s="814">
        <v>0</v>
      </c>
      <c r="G18" s="814">
        <v>0</v>
      </c>
      <c r="H18" s="814">
        <f>F18+G18</f>
        <v>0</v>
      </c>
      <c r="I18" s="814">
        <v>0</v>
      </c>
      <c r="J18" s="814">
        <v>0</v>
      </c>
      <c r="K18" s="815">
        <f>I18+J18</f>
        <v>0</v>
      </c>
    </row>
    <row r="19" spans="1:11" x14ac:dyDescent="0.3">
      <c r="A19" s="215">
        <v>10</v>
      </c>
      <c r="B19" s="419" t="s">
        <v>497</v>
      </c>
      <c r="C19" s="205">
        <v>83527330.799999997</v>
      </c>
      <c r="D19" s="814">
        <v>59426885.689999998</v>
      </c>
      <c r="E19" s="814">
        <f>C19+D19</f>
        <v>142954216.49000001</v>
      </c>
      <c r="F19" s="814">
        <v>2158759.6800000002</v>
      </c>
      <c r="G19" s="814">
        <v>1066629.18</v>
      </c>
      <c r="H19" s="814">
        <f>F19+G19</f>
        <v>3225388.8600000003</v>
      </c>
      <c r="I19" s="814">
        <v>6861165.9299999997</v>
      </c>
      <c r="J19" s="814">
        <v>15604280.859999999</v>
      </c>
      <c r="K19" s="815">
        <f>I19+J19</f>
        <v>22465446.789999999</v>
      </c>
    </row>
    <row r="20" spans="1:11" x14ac:dyDescent="0.3">
      <c r="A20" s="215">
        <v>11</v>
      </c>
      <c r="B20" s="419" t="s">
        <v>498</v>
      </c>
      <c r="C20" s="205">
        <v>38293214.890000001</v>
      </c>
      <c r="D20" s="814">
        <v>612002.15999999992</v>
      </c>
      <c r="E20" s="814">
        <f>C20+D20</f>
        <v>38905217.049999997</v>
      </c>
      <c r="F20" s="814">
        <v>1096023.17</v>
      </c>
      <c r="G20" s="814">
        <v>612002.15999999992</v>
      </c>
      <c r="H20" s="814">
        <f>F20+G20</f>
        <v>1708025.3299999998</v>
      </c>
      <c r="I20" s="814">
        <v>1096023.17</v>
      </c>
      <c r="J20" s="814">
        <v>612002.15999999992</v>
      </c>
      <c r="K20" s="815">
        <f>I20+J20</f>
        <v>1708025.3299999998</v>
      </c>
    </row>
    <row r="21" spans="1:11" ht="14.4" thickBot="1" x14ac:dyDescent="0.35">
      <c r="A21" s="421">
        <v>12</v>
      </c>
      <c r="B21" s="422" t="s">
        <v>499</v>
      </c>
      <c r="C21" s="816">
        <f>SUM(C18:C20)</f>
        <v>121820545.69</v>
      </c>
      <c r="D21" s="816">
        <f>SUM(D18:D20)</f>
        <v>60038887.849999994</v>
      </c>
      <c r="E21" s="816">
        <f>SUM(E18:E20)</f>
        <v>181859433.54000002</v>
      </c>
      <c r="F21" s="817">
        <f>SUM(F18:F20)</f>
        <v>3254782.85</v>
      </c>
      <c r="G21" s="817">
        <f>SUM(G18:G20)</f>
        <v>1678631.3399999999</v>
      </c>
      <c r="H21" s="814">
        <f>F21+G21</f>
        <v>4933414.1899999995</v>
      </c>
      <c r="I21" s="817">
        <f>SUM(I18:I20)</f>
        <v>7957189.0999999996</v>
      </c>
      <c r="J21" s="817">
        <f>SUM(J18:J20)</f>
        <v>16216283.02</v>
      </c>
      <c r="K21" s="818">
        <f>SUM(K18:K20)</f>
        <v>24173472.119999997</v>
      </c>
    </row>
    <row r="22" spans="1:11" ht="38.25" customHeight="1" thickBot="1" x14ac:dyDescent="0.35">
      <c r="A22" s="423"/>
      <c r="B22" s="424"/>
      <c r="C22" s="425"/>
      <c r="D22" s="425"/>
      <c r="E22" s="425"/>
      <c r="F22" s="877" t="s">
        <v>500</v>
      </c>
      <c r="G22" s="875"/>
      <c r="H22" s="875"/>
      <c r="I22" s="877" t="s">
        <v>501</v>
      </c>
      <c r="J22" s="875"/>
      <c r="K22" s="876"/>
    </row>
    <row r="23" spans="1:11" x14ac:dyDescent="0.3">
      <c r="A23" s="426">
        <v>13</v>
      </c>
      <c r="B23" s="427" t="s">
        <v>486</v>
      </c>
      <c r="C23" s="428"/>
      <c r="D23" s="429"/>
      <c r="E23" s="429"/>
      <c r="F23" s="430">
        <f t="shared" ref="F23:K23" si="3">F8</f>
        <v>23102759.580000002</v>
      </c>
      <c r="G23" s="430">
        <f t="shared" si="3"/>
        <v>19713197</v>
      </c>
      <c r="H23" s="430">
        <f t="shared" si="3"/>
        <v>42815956.579999998</v>
      </c>
      <c r="I23" s="431">
        <f t="shared" si="3"/>
        <v>18400353.330000002</v>
      </c>
      <c r="J23" s="431">
        <f t="shared" si="3"/>
        <v>5600813.0499999998</v>
      </c>
      <c r="K23" s="432">
        <f t="shared" si="3"/>
        <v>24001166.380000003</v>
      </c>
    </row>
    <row r="24" spans="1:11" ht="14.4" thickBot="1" x14ac:dyDescent="0.35">
      <c r="A24" s="433">
        <v>14</v>
      </c>
      <c r="B24" s="434" t="s">
        <v>502</v>
      </c>
      <c r="C24" s="435"/>
      <c r="D24" s="436"/>
      <c r="E24" s="437"/>
      <c r="F24" s="438">
        <v>11766644.34925</v>
      </c>
      <c r="G24" s="438">
        <v>7091743.7577500008</v>
      </c>
      <c r="H24" s="438">
        <f>MAX(H16-H21,H16*0.25)</f>
        <v>18858388.107000001</v>
      </c>
      <c r="I24" s="439">
        <v>1861175.2103749998</v>
      </c>
      <c r="J24" s="439">
        <v>1081959.323875</v>
      </c>
      <c r="K24" s="440">
        <f>MAX(K16-K21,K16*0.25)</f>
        <v>2943134.53425</v>
      </c>
    </row>
    <row r="25" spans="1:11" ht="14.4" thickBot="1" x14ac:dyDescent="0.35">
      <c r="A25" s="441">
        <v>15</v>
      </c>
      <c r="B25" s="442" t="s">
        <v>78</v>
      </c>
      <c r="C25" s="443"/>
      <c r="D25" s="444"/>
      <c r="E25" s="444"/>
      <c r="F25" s="445">
        <f t="shared" ref="F25:K25" si="4">IFERROR(F23/F24,0)</f>
        <v>1.963411053676706</v>
      </c>
      <c r="G25" s="445">
        <f t="shared" si="4"/>
        <v>2.7797390421018835</v>
      </c>
      <c r="H25" s="445">
        <f t="shared" si="4"/>
        <v>2.2703932243343345</v>
      </c>
      <c r="I25" s="445">
        <f t="shared" si="4"/>
        <v>9.8864165111529712</v>
      </c>
      <c r="J25" s="445">
        <f t="shared" si="4"/>
        <v>5.1765467762141748</v>
      </c>
      <c r="K25" s="446">
        <f t="shared" si="4"/>
        <v>8.1549674677431039</v>
      </c>
    </row>
    <row r="28" spans="1:11" ht="55.2" x14ac:dyDescent="0.3">
      <c r="B28" s="53" t="s">
        <v>503</v>
      </c>
    </row>
    <row r="29" spans="1:11" x14ac:dyDescent="0.3">
      <c r="F29" s="447"/>
    </row>
  </sheetData>
  <mergeCells count="6">
    <mergeCell ref="A5:B5"/>
    <mergeCell ref="C5:E5"/>
    <mergeCell ref="F5:H5"/>
    <mergeCell ref="I5:K5"/>
    <mergeCell ref="F22:H22"/>
    <mergeCell ref="I22:K2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C30BA-C55C-4599-9D22-F082484F36AC}">
  <dimension ref="A1:Q34"/>
  <sheetViews>
    <sheetView zoomScale="115" zoomScaleNormal="115" workbookViewId="0">
      <pane xSplit="1" ySplit="1" topLeftCell="B2" activePane="bottomRight" state="frozen"/>
      <selection activeCell="B2" sqref="B2:C6"/>
      <selection pane="topRight" activeCell="B2" sqref="B2:C6"/>
      <selection pane="bottomLeft" activeCell="B2" sqref="B2:C6"/>
      <selection pane="bottomRight" activeCell="C12" sqref="C12"/>
    </sheetView>
  </sheetViews>
  <sheetFormatPr defaultColWidth="9.21875" defaultRowHeight="13.8" x14ac:dyDescent="0.3"/>
  <cols>
    <col min="1" max="1" width="10.5546875" style="322" bestFit="1" customWidth="1"/>
    <col min="2" max="2" width="95" style="322" customWidth="1"/>
    <col min="3" max="9" width="15" style="322" customWidth="1"/>
    <col min="10" max="14" width="18.5546875" style="322" customWidth="1"/>
    <col min="15" max="17" width="18.5546875" style="139" customWidth="1"/>
    <col min="18" max="16384" width="9.21875" style="139"/>
  </cols>
  <sheetData>
    <row r="1" spans="1:17" x14ac:dyDescent="0.3">
      <c r="A1" s="23" t="s">
        <v>41</v>
      </c>
      <c r="B1" s="322" t="str">
        <f>'14. LCR'!B1</f>
        <v>სს სილქ ბანკი</v>
      </c>
    </row>
    <row r="2" spans="1:17" x14ac:dyDescent="0.3">
      <c r="A2" s="322" t="s">
        <v>42</v>
      </c>
      <c r="B2" s="24">
        <f>'14. LCR'!B2</f>
        <v>45747</v>
      </c>
    </row>
    <row r="3" spans="1:17" x14ac:dyDescent="0.3">
      <c r="B3" s="139"/>
      <c r="C3" s="139"/>
      <c r="D3" s="139"/>
      <c r="E3" s="139"/>
      <c r="F3" s="139"/>
      <c r="G3" s="139"/>
      <c r="H3" s="139"/>
      <c r="I3" s="139"/>
      <c r="J3" s="139"/>
      <c r="K3" s="139"/>
      <c r="L3" s="139"/>
      <c r="M3" s="139"/>
      <c r="N3" s="139"/>
    </row>
    <row r="4" spans="1:17" ht="14.4" x14ac:dyDescent="0.3">
      <c r="B4" s="448" t="s">
        <v>504</v>
      </c>
      <c r="C4" s="139"/>
      <c r="D4" s="139"/>
      <c r="E4" s="139"/>
      <c r="F4" s="139"/>
      <c r="G4" s="139"/>
      <c r="H4" s="139"/>
      <c r="I4" s="139"/>
      <c r="J4" s="139"/>
      <c r="K4" s="139"/>
      <c r="L4" s="139"/>
      <c r="M4" s="139"/>
      <c r="N4" s="139"/>
    </row>
    <row r="5" spans="1:17" ht="86.4" x14ac:dyDescent="0.3">
      <c r="B5" s="449" t="s">
        <v>505</v>
      </c>
      <c r="C5" s="450" t="s">
        <v>506</v>
      </c>
      <c r="D5" s="450" t="s">
        <v>507</v>
      </c>
      <c r="E5" s="450" t="s">
        <v>508</v>
      </c>
      <c r="F5" s="450" t="s">
        <v>509</v>
      </c>
      <c r="G5" s="450" t="s">
        <v>510</v>
      </c>
      <c r="H5" s="450" t="s">
        <v>511</v>
      </c>
      <c r="I5" s="451" t="s">
        <v>512</v>
      </c>
      <c r="J5" s="452">
        <v>0.02</v>
      </c>
      <c r="K5" s="452">
        <v>0.2</v>
      </c>
      <c r="L5" s="452">
        <v>0.35</v>
      </c>
      <c r="M5" s="452">
        <v>0.5</v>
      </c>
      <c r="N5" s="452">
        <v>0.75</v>
      </c>
      <c r="O5" s="452">
        <v>1</v>
      </c>
      <c r="P5" s="452">
        <v>1.5</v>
      </c>
      <c r="Q5" s="453" t="s">
        <v>28</v>
      </c>
    </row>
    <row r="6" spans="1:17" ht="14.4" x14ac:dyDescent="0.3">
      <c r="B6" s="454"/>
      <c r="C6" s="455">
        <f>IF(C7&gt;0,C7,IF(C8&gt;0,C8,IF(C9&gt;0,C9)))</f>
        <v>33207600</v>
      </c>
      <c r="D6" s="455" t="b">
        <f t="shared" ref="D6:Q6" si="0">IF(D7&gt;0,D7,IF(D8&gt;0,D8,IF(D9&gt;0,D9)))</f>
        <v>0</v>
      </c>
      <c r="E6" s="455" t="b">
        <f t="shared" si="0"/>
        <v>0</v>
      </c>
      <c r="F6" s="455">
        <f t="shared" si="0"/>
        <v>114152.5438602278</v>
      </c>
      <c r="G6" s="455">
        <f t="shared" si="0"/>
        <v>563893.64174586709</v>
      </c>
      <c r="H6" s="455"/>
      <c r="I6" s="455">
        <f t="shared" si="0"/>
        <v>949264.65984853276</v>
      </c>
      <c r="J6" s="455" t="b">
        <f t="shared" si="0"/>
        <v>0</v>
      </c>
      <c r="K6" s="455" t="b">
        <f t="shared" si="0"/>
        <v>0</v>
      </c>
      <c r="L6" s="455" t="b">
        <f t="shared" si="0"/>
        <v>0</v>
      </c>
      <c r="M6" s="455" t="b">
        <f t="shared" si="0"/>
        <v>0</v>
      </c>
      <c r="N6" s="455" t="b">
        <f t="shared" si="0"/>
        <v>0</v>
      </c>
      <c r="O6" s="455">
        <f t="shared" si="0"/>
        <v>949264.65984853276</v>
      </c>
      <c r="P6" s="455" t="b">
        <f t="shared" si="0"/>
        <v>0</v>
      </c>
      <c r="Q6" s="455">
        <f t="shared" si="0"/>
        <v>949264.65984853276</v>
      </c>
    </row>
    <row r="7" spans="1:17" ht="14.4" x14ac:dyDescent="0.3">
      <c r="B7" s="456" t="s">
        <v>513</v>
      </c>
      <c r="C7" s="455">
        <f>C11+C15+C19+C23+C27+C31</f>
        <v>33207600</v>
      </c>
      <c r="D7" s="455"/>
      <c r="E7" s="455"/>
      <c r="F7" s="455">
        <f t="shared" ref="F7:G9" si="1">F11+F15+F19+F23+F27+F31</f>
        <v>114152.5438602278</v>
      </c>
      <c r="G7" s="455">
        <f t="shared" si="1"/>
        <v>563893.64174586709</v>
      </c>
      <c r="H7" s="457">
        <v>1.4</v>
      </c>
      <c r="I7" s="458">
        <f t="shared" ref="I7:I33" si="2">(F7+G7)*H7</f>
        <v>949264.65984853276</v>
      </c>
      <c r="J7" s="455">
        <f>J11+J15+J19+J23+J27+J31</f>
        <v>0</v>
      </c>
      <c r="K7" s="455">
        <f t="shared" ref="J7:Q9" si="3">K11+K15+K19+K23+K27+K31</f>
        <v>0</v>
      </c>
      <c r="L7" s="455">
        <f t="shared" si="3"/>
        <v>0</v>
      </c>
      <c r="M7" s="455">
        <f t="shared" si="3"/>
        <v>0</v>
      </c>
      <c r="N7" s="455">
        <f t="shared" si="3"/>
        <v>0</v>
      </c>
      <c r="O7" s="455">
        <f t="shared" si="3"/>
        <v>949264.65984853276</v>
      </c>
      <c r="P7" s="455">
        <f t="shared" si="3"/>
        <v>0</v>
      </c>
      <c r="Q7" s="455">
        <f>Q11+Q15+Q19+Q23+Q27+Q31</f>
        <v>949264.65984853276</v>
      </c>
    </row>
    <row r="8" spans="1:17" ht="14.4" x14ac:dyDescent="0.3">
      <c r="B8" s="456" t="s">
        <v>514</v>
      </c>
      <c r="C8" s="455">
        <f>C12+C16+C20+C24+C28+C32</f>
        <v>33207600</v>
      </c>
      <c r="D8" s="455"/>
      <c r="E8" s="455"/>
      <c r="F8" s="455">
        <f t="shared" si="1"/>
        <v>114152.5438602278</v>
      </c>
      <c r="G8" s="455">
        <f t="shared" si="1"/>
        <v>664152</v>
      </c>
      <c r="H8" s="457">
        <v>1.4</v>
      </c>
      <c r="I8" s="458">
        <f t="shared" si="2"/>
        <v>1089626.3614043188</v>
      </c>
      <c r="J8" s="455">
        <f t="shared" si="3"/>
        <v>0</v>
      </c>
      <c r="K8" s="455">
        <f t="shared" si="3"/>
        <v>0</v>
      </c>
      <c r="L8" s="455">
        <f t="shared" si="3"/>
        <v>0</v>
      </c>
      <c r="M8" s="455">
        <f t="shared" si="3"/>
        <v>0</v>
      </c>
      <c r="N8" s="455">
        <f t="shared" si="3"/>
        <v>0</v>
      </c>
      <c r="O8" s="455">
        <f t="shared" si="3"/>
        <v>1089626.3614043188</v>
      </c>
      <c r="P8" s="455">
        <f t="shared" si="3"/>
        <v>0</v>
      </c>
      <c r="Q8" s="455">
        <f>Q12+Q16+Q20+Q24+Q28+Q32</f>
        <v>1089626.3614043188</v>
      </c>
    </row>
    <row r="9" spans="1:17" ht="14.4" x14ac:dyDescent="0.3">
      <c r="B9" s="456" t="s">
        <v>515</v>
      </c>
      <c r="C9" s="455">
        <f>C13+C17+C21+C25+C29+C33</f>
        <v>33207600</v>
      </c>
      <c r="D9" s="455"/>
      <c r="E9" s="455"/>
      <c r="F9" s="455">
        <f t="shared" si="1"/>
        <v>150046.31047218281</v>
      </c>
      <c r="G9" s="455">
        <f t="shared" si="1"/>
        <v>1328304</v>
      </c>
      <c r="H9" s="457">
        <v>1.4</v>
      </c>
      <c r="I9" s="458">
        <f t="shared" si="2"/>
        <v>2069690.4346610559</v>
      </c>
      <c r="J9" s="455">
        <f t="shared" si="3"/>
        <v>0</v>
      </c>
      <c r="K9" s="455">
        <f t="shared" si="3"/>
        <v>0</v>
      </c>
      <c r="L9" s="455">
        <f t="shared" si="3"/>
        <v>0</v>
      </c>
      <c r="M9" s="455">
        <f t="shared" si="3"/>
        <v>0</v>
      </c>
      <c r="N9" s="455">
        <f t="shared" si="3"/>
        <v>0</v>
      </c>
      <c r="O9" s="455">
        <f t="shared" si="3"/>
        <v>2069690.4346610559</v>
      </c>
      <c r="P9" s="455">
        <f t="shared" si="3"/>
        <v>0</v>
      </c>
      <c r="Q9" s="455">
        <f t="shared" si="3"/>
        <v>2069690.4346610559</v>
      </c>
    </row>
    <row r="10" spans="1:17" ht="14.4" x14ac:dyDescent="0.3">
      <c r="B10" s="459" t="s">
        <v>516</v>
      </c>
      <c r="C10" s="460"/>
      <c r="D10" s="460"/>
      <c r="E10" s="460"/>
      <c r="F10" s="460"/>
      <c r="G10" s="460"/>
      <c r="H10" s="457">
        <v>1.4</v>
      </c>
      <c r="I10" s="458">
        <f t="shared" si="2"/>
        <v>0</v>
      </c>
      <c r="J10" s="461"/>
      <c r="K10" s="461"/>
      <c r="L10" s="461"/>
      <c r="M10" s="461"/>
      <c r="N10" s="461"/>
      <c r="O10" s="461">
        <v>0</v>
      </c>
      <c r="P10" s="461">
        <v>0</v>
      </c>
      <c r="Q10" s="455">
        <f>SUM(Q11:Q13)</f>
        <v>0</v>
      </c>
    </row>
    <row r="11" spans="1:17" ht="14.4" x14ac:dyDescent="0.3">
      <c r="B11" s="462" t="s">
        <v>513</v>
      </c>
      <c r="C11" s="460"/>
      <c r="D11" s="460"/>
      <c r="E11" s="460"/>
      <c r="F11" s="460"/>
      <c r="G11" s="460"/>
      <c r="H11" s="457">
        <v>1.4</v>
      </c>
      <c r="I11" s="458">
        <f t="shared" si="2"/>
        <v>0</v>
      </c>
      <c r="J11" s="461"/>
      <c r="K11" s="461"/>
      <c r="L11" s="461"/>
      <c r="M11" s="461"/>
      <c r="N11" s="461"/>
      <c r="O11" s="461">
        <v>0</v>
      </c>
      <c r="P11" s="461">
        <v>0</v>
      </c>
      <c r="Q11" s="455">
        <f>SUMPRODUCT($J$5:$P$5,J11:P11)</f>
        <v>0</v>
      </c>
    </row>
    <row r="12" spans="1:17" ht="14.4" x14ac:dyDescent="0.3">
      <c r="B12" s="462" t="s">
        <v>514</v>
      </c>
      <c r="C12" s="460"/>
      <c r="D12" s="460"/>
      <c r="E12" s="460"/>
      <c r="F12" s="460"/>
      <c r="G12" s="460"/>
      <c r="H12" s="457">
        <v>1.4</v>
      </c>
      <c r="I12" s="458">
        <f t="shared" si="2"/>
        <v>0</v>
      </c>
      <c r="J12" s="461"/>
      <c r="K12" s="461"/>
      <c r="L12" s="461"/>
      <c r="M12" s="461"/>
      <c r="N12" s="461"/>
      <c r="O12" s="461">
        <v>0</v>
      </c>
      <c r="P12" s="461">
        <v>0</v>
      </c>
      <c r="Q12" s="455">
        <f t="shared" ref="Q12:Q13" si="4">SUMPRODUCT($J$5:$P$5,J12:P12)</f>
        <v>0</v>
      </c>
    </row>
    <row r="13" spans="1:17" ht="14.4" x14ac:dyDescent="0.3">
      <c r="B13" s="462" t="s">
        <v>515</v>
      </c>
      <c r="C13" s="460"/>
      <c r="D13" s="460"/>
      <c r="E13" s="460"/>
      <c r="F13" s="460"/>
      <c r="G13" s="460"/>
      <c r="H13" s="457">
        <v>1.4</v>
      </c>
      <c r="I13" s="458">
        <f t="shared" si="2"/>
        <v>0</v>
      </c>
      <c r="J13" s="461"/>
      <c r="K13" s="461"/>
      <c r="L13" s="461"/>
      <c r="M13" s="461"/>
      <c r="N13" s="461"/>
      <c r="O13" s="461">
        <v>0</v>
      </c>
      <c r="P13" s="461">
        <v>0</v>
      </c>
      <c r="Q13" s="455">
        <f t="shared" si="4"/>
        <v>0</v>
      </c>
    </row>
    <row r="14" spans="1:17" ht="14.4" x14ac:dyDescent="0.3">
      <c r="B14" s="459" t="s">
        <v>517</v>
      </c>
      <c r="C14" s="460"/>
      <c r="D14" s="460"/>
      <c r="E14" s="460"/>
      <c r="F14" s="460"/>
      <c r="G14" s="460"/>
      <c r="H14" s="457">
        <v>1.4</v>
      </c>
      <c r="I14" s="458">
        <f t="shared" si="2"/>
        <v>0</v>
      </c>
      <c r="J14" s="461"/>
      <c r="K14" s="461"/>
      <c r="L14" s="461"/>
      <c r="M14" s="461"/>
      <c r="N14" s="461"/>
      <c r="O14" s="461">
        <v>0</v>
      </c>
      <c r="P14" s="461">
        <v>0</v>
      </c>
      <c r="Q14" s="455">
        <f>SUM(Q15:Q17)</f>
        <v>0</v>
      </c>
    </row>
    <row r="15" spans="1:17" ht="14.4" x14ac:dyDescent="0.3">
      <c r="B15" s="462" t="s">
        <v>513</v>
      </c>
      <c r="C15" s="460"/>
      <c r="D15" s="460"/>
      <c r="E15" s="460"/>
      <c r="F15" s="460"/>
      <c r="G15" s="460"/>
      <c r="H15" s="457">
        <v>1.4</v>
      </c>
      <c r="I15" s="458">
        <f t="shared" si="2"/>
        <v>0</v>
      </c>
      <c r="J15" s="461"/>
      <c r="K15" s="461"/>
      <c r="L15" s="461"/>
      <c r="M15" s="461"/>
      <c r="N15" s="461"/>
      <c r="O15" s="461">
        <v>0</v>
      </c>
      <c r="P15" s="461">
        <v>0</v>
      </c>
      <c r="Q15" s="455">
        <f>SUMPRODUCT($J$5:$P$5,J15:P15)</f>
        <v>0</v>
      </c>
    </row>
    <row r="16" spans="1:17" ht="14.4" x14ac:dyDescent="0.3">
      <c r="B16" s="462" t="s">
        <v>514</v>
      </c>
      <c r="C16" s="460"/>
      <c r="D16" s="460"/>
      <c r="E16" s="460"/>
      <c r="F16" s="460"/>
      <c r="G16" s="460"/>
      <c r="H16" s="457">
        <v>1.4</v>
      </c>
      <c r="I16" s="458">
        <f t="shared" si="2"/>
        <v>0</v>
      </c>
      <c r="J16" s="461"/>
      <c r="K16" s="461"/>
      <c r="L16" s="461"/>
      <c r="M16" s="461"/>
      <c r="N16" s="461"/>
      <c r="O16" s="461">
        <v>0</v>
      </c>
      <c r="P16" s="461">
        <v>0</v>
      </c>
      <c r="Q16" s="455">
        <f t="shared" ref="Q16:Q17" si="5">SUMPRODUCT($J$5:$P$5,J16:P16)</f>
        <v>0</v>
      </c>
    </row>
    <row r="17" spans="2:17" ht="14.4" x14ac:dyDescent="0.3">
      <c r="B17" s="462" t="s">
        <v>515</v>
      </c>
      <c r="C17" s="460"/>
      <c r="D17" s="460"/>
      <c r="E17" s="460"/>
      <c r="F17" s="460"/>
      <c r="G17" s="460"/>
      <c r="H17" s="457">
        <v>1.4</v>
      </c>
      <c r="I17" s="458">
        <f t="shared" si="2"/>
        <v>0</v>
      </c>
      <c r="J17" s="461"/>
      <c r="K17" s="461"/>
      <c r="L17" s="461"/>
      <c r="M17" s="461"/>
      <c r="N17" s="461"/>
      <c r="O17" s="461">
        <v>0</v>
      </c>
      <c r="P17" s="461">
        <v>0</v>
      </c>
      <c r="Q17" s="455">
        <f t="shared" si="5"/>
        <v>0</v>
      </c>
    </row>
    <row r="18" spans="2:17" ht="14.4" x14ac:dyDescent="0.3">
      <c r="B18" s="459" t="s">
        <v>518</v>
      </c>
      <c r="C18" s="460"/>
      <c r="D18" s="460"/>
      <c r="E18" s="460"/>
      <c r="F18" s="460"/>
      <c r="G18" s="460"/>
      <c r="H18" s="457">
        <v>1.4</v>
      </c>
      <c r="I18" s="458">
        <f t="shared" si="2"/>
        <v>0</v>
      </c>
      <c r="J18" s="461"/>
      <c r="K18" s="461"/>
      <c r="L18" s="461"/>
      <c r="M18" s="461"/>
      <c r="N18" s="461"/>
      <c r="O18" s="461">
        <v>0</v>
      </c>
      <c r="P18" s="461">
        <v>0</v>
      </c>
      <c r="Q18" s="455">
        <f>SUM(Q19:Q21)</f>
        <v>4108581.4559139074</v>
      </c>
    </row>
    <row r="19" spans="2:17" ht="14.4" x14ac:dyDescent="0.3">
      <c r="B19" s="462" t="s">
        <v>513</v>
      </c>
      <c r="C19" s="460">
        <v>33207600</v>
      </c>
      <c r="D19" s="460">
        <v>114152.5438602278</v>
      </c>
      <c r="E19" s="460">
        <v>0</v>
      </c>
      <c r="F19" s="460">
        <v>114152.5438602278</v>
      </c>
      <c r="G19" s="460">
        <v>563893.64174586709</v>
      </c>
      <c r="H19" s="457">
        <v>1.4</v>
      </c>
      <c r="I19" s="458">
        <f t="shared" si="2"/>
        <v>949264.65984853276</v>
      </c>
      <c r="J19" s="461"/>
      <c r="K19" s="461"/>
      <c r="L19" s="461"/>
      <c r="M19" s="461"/>
      <c r="N19" s="461"/>
      <c r="O19" s="773">
        <v>949264.65984853276</v>
      </c>
      <c r="P19" s="461">
        <v>0</v>
      </c>
      <c r="Q19" s="455">
        <f>SUMPRODUCT($J$5:$P$5,J19:P19)</f>
        <v>949264.65984853276</v>
      </c>
    </row>
    <row r="20" spans="2:17" ht="14.4" x14ac:dyDescent="0.3">
      <c r="B20" s="462" t="s">
        <v>514</v>
      </c>
      <c r="C20" s="460">
        <v>33207600</v>
      </c>
      <c r="D20" s="460">
        <v>114152.5438602278</v>
      </c>
      <c r="E20" s="460">
        <v>0</v>
      </c>
      <c r="F20" s="460">
        <v>114152.5438602278</v>
      </c>
      <c r="G20" s="460">
        <v>664152</v>
      </c>
      <c r="H20" s="457">
        <v>1.4</v>
      </c>
      <c r="I20" s="458">
        <f t="shared" si="2"/>
        <v>1089626.3614043188</v>
      </c>
      <c r="J20" s="461"/>
      <c r="K20" s="461"/>
      <c r="L20" s="461"/>
      <c r="M20" s="461"/>
      <c r="N20" s="461"/>
      <c r="O20" s="773">
        <v>1089626.3614043188</v>
      </c>
      <c r="P20" s="461">
        <v>0</v>
      </c>
      <c r="Q20" s="455">
        <f t="shared" ref="Q20:Q21" si="6">SUMPRODUCT($J$5:$P$5,J20:P20)</f>
        <v>1089626.3614043188</v>
      </c>
    </row>
    <row r="21" spans="2:17" ht="14.4" x14ac:dyDescent="0.3">
      <c r="B21" s="462" t="s">
        <v>515</v>
      </c>
      <c r="C21" s="460">
        <v>33207600</v>
      </c>
      <c r="D21" s="460">
        <v>114152.5438602278</v>
      </c>
      <c r="E21" s="460">
        <v>0</v>
      </c>
      <c r="F21" s="460">
        <v>150046.31047218281</v>
      </c>
      <c r="G21" s="460">
        <v>1328304</v>
      </c>
      <c r="H21" s="457">
        <v>1.4</v>
      </c>
      <c r="I21" s="458">
        <f t="shared" si="2"/>
        <v>2069690.4346610559</v>
      </c>
      <c r="J21" s="461"/>
      <c r="K21" s="461"/>
      <c r="L21" s="461"/>
      <c r="M21" s="461"/>
      <c r="N21" s="461"/>
      <c r="O21" s="773">
        <v>2069690.4346610559</v>
      </c>
      <c r="P21" s="461">
        <v>0</v>
      </c>
      <c r="Q21" s="455">
        <f t="shared" si="6"/>
        <v>2069690.4346610559</v>
      </c>
    </row>
    <row r="22" spans="2:17" ht="14.4" x14ac:dyDescent="0.3">
      <c r="B22" s="459" t="s">
        <v>519</v>
      </c>
      <c r="C22" s="460"/>
      <c r="D22" s="460"/>
      <c r="E22" s="460"/>
      <c r="F22" s="460"/>
      <c r="G22" s="460"/>
      <c r="H22" s="457">
        <v>1.4</v>
      </c>
      <c r="I22" s="458">
        <f t="shared" si="2"/>
        <v>0</v>
      </c>
      <c r="J22" s="461"/>
      <c r="K22" s="461"/>
      <c r="L22" s="461"/>
      <c r="M22" s="461"/>
      <c r="N22" s="461"/>
      <c r="O22" s="461">
        <v>0</v>
      </c>
      <c r="P22" s="461">
        <v>0</v>
      </c>
      <c r="Q22" s="455">
        <f>SUM(Q23:Q25)</f>
        <v>0</v>
      </c>
    </row>
    <row r="23" spans="2:17" ht="14.4" x14ac:dyDescent="0.3">
      <c r="B23" s="462" t="s">
        <v>513</v>
      </c>
      <c r="C23" s="460"/>
      <c r="D23" s="460"/>
      <c r="E23" s="460"/>
      <c r="F23" s="460"/>
      <c r="G23" s="460"/>
      <c r="H23" s="457">
        <v>1.4</v>
      </c>
      <c r="I23" s="458">
        <f t="shared" si="2"/>
        <v>0</v>
      </c>
      <c r="J23" s="461"/>
      <c r="K23" s="461"/>
      <c r="L23" s="461"/>
      <c r="M23" s="461"/>
      <c r="N23" s="461"/>
      <c r="O23" s="461">
        <v>0</v>
      </c>
      <c r="P23" s="461">
        <v>0</v>
      </c>
      <c r="Q23" s="455">
        <f>SUMPRODUCT($J$5:$P$5,J23:P23)</f>
        <v>0</v>
      </c>
    </row>
    <row r="24" spans="2:17" ht="14.4" x14ac:dyDescent="0.3">
      <c r="B24" s="462" t="s">
        <v>514</v>
      </c>
      <c r="C24" s="460"/>
      <c r="D24" s="460"/>
      <c r="E24" s="460"/>
      <c r="F24" s="460"/>
      <c r="G24" s="460"/>
      <c r="H24" s="457">
        <v>1.4</v>
      </c>
      <c r="I24" s="458">
        <f t="shared" si="2"/>
        <v>0</v>
      </c>
      <c r="J24" s="461"/>
      <c r="K24" s="461"/>
      <c r="L24" s="461"/>
      <c r="M24" s="461"/>
      <c r="N24" s="461"/>
      <c r="O24" s="461">
        <v>0</v>
      </c>
      <c r="P24" s="461">
        <v>0</v>
      </c>
      <c r="Q24" s="455">
        <f t="shared" ref="Q24:Q25" si="7">SUMPRODUCT($J$5:$P$5,J24:P24)</f>
        <v>0</v>
      </c>
    </row>
    <row r="25" spans="2:17" ht="14.4" x14ac:dyDescent="0.3">
      <c r="B25" s="462" t="s">
        <v>515</v>
      </c>
      <c r="C25" s="460"/>
      <c r="D25" s="460"/>
      <c r="E25" s="460"/>
      <c r="F25" s="460"/>
      <c r="G25" s="460"/>
      <c r="H25" s="457">
        <v>1.4</v>
      </c>
      <c r="I25" s="458">
        <f t="shared" si="2"/>
        <v>0</v>
      </c>
      <c r="J25" s="461"/>
      <c r="K25" s="461"/>
      <c r="L25" s="461"/>
      <c r="M25" s="461"/>
      <c r="N25" s="461"/>
      <c r="O25" s="461">
        <v>0</v>
      </c>
      <c r="P25" s="461">
        <v>0</v>
      </c>
      <c r="Q25" s="455">
        <f t="shared" si="7"/>
        <v>0</v>
      </c>
    </row>
    <row r="26" spans="2:17" ht="14.4" x14ac:dyDescent="0.3">
      <c r="B26" s="459" t="s">
        <v>520</v>
      </c>
      <c r="C26" s="460"/>
      <c r="D26" s="460"/>
      <c r="E26" s="460"/>
      <c r="F26" s="460"/>
      <c r="G26" s="460"/>
      <c r="H26" s="457">
        <v>1.4</v>
      </c>
      <c r="I26" s="458">
        <f t="shared" si="2"/>
        <v>0</v>
      </c>
      <c r="J26" s="461"/>
      <c r="K26" s="461"/>
      <c r="L26" s="461"/>
      <c r="M26" s="461"/>
      <c r="N26" s="461"/>
      <c r="O26" s="461">
        <v>0</v>
      </c>
      <c r="P26" s="461">
        <v>0</v>
      </c>
      <c r="Q26" s="455">
        <f>SUM(Q27:Q29)</f>
        <v>0</v>
      </c>
    </row>
    <row r="27" spans="2:17" ht="14.4" x14ac:dyDescent="0.3">
      <c r="B27" s="462" t="s">
        <v>513</v>
      </c>
      <c r="C27" s="460"/>
      <c r="D27" s="460"/>
      <c r="E27" s="460"/>
      <c r="F27" s="460"/>
      <c r="G27" s="460"/>
      <c r="H27" s="457">
        <v>1.4</v>
      </c>
      <c r="I27" s="458">
        <f t="shared" si="2"/>
        <v>0</v>
      </c>
      <c r="J27" s="461"/>
      <c r="K27" s="461"/>
      <c r="L27" s="461"/>
      <c r="M27" s="461"/>
      <c r="N27" s="461"/>
      <c r="O27" s="461">
        <v>0</v>
      </c>
      <c r="P27" s="461">
        <v>0</v>
      </c>
      <c r="Q27" s="455">
        <f>SUMPRODUCT($J$5:$P$5,J27:P27)</f>
        <v>0</v>
      </c>
    </row>
    <row r="28" spans="2:17" ht="14.4" x14ac:dyDescent="0.3">
      <c r="B28" s="462" t="s">
        <v>514</v>
      </c>
      <c r="C28" s="460"/>
      <c r="D28" s="460"/>
      <c r="E28" s="460"/>
      <c r="F28" s="460"/>
      <c r="G28" s="460"/>
      <c r="H28" s="457">
        <v>1.4</v>
      </c>
      <c r="I28" s="458">
        <f t="shared" si="2"/>
        <v>0</v>
      </c>
      <c r="J28" s="461"/>
      <c r="K28" s="461"/>
      <c r="L28" s="461"/>
      <c r="M28" s="461"/>
      <c r="N28" s="461"/>
      <c r="O28" s="461">
        <v>0</v>
      </c>
      <c r="P28" s="461">
        <v>0</v>
      </c>
      <c r="Q28" s="455">
        <f t="shared" ref="Q28:Q29" si="8">SUMPRODUCT($J$5:$P$5,J28:P28)</f>
        <v>0</v>
      </c>
    </row>
    <row r="29" spans="2:17" ht="14.4" x14ac:dyDescent="0.3">
      <c r="B29" s="462" t="s">
        <v>515</v>
      </c>
      <c r="C29" s="460"/>
      <c r="D29" s="460"/>
      <c r="E29" s="460"/>
      <c r="F29" s="460"/>
      <c r="G29" s="460"/>
      <c r="H29" s="457">
        <v>1.4</v>
      </c>
      <c r="I29" s="458">
        <f t="shared" si="2"/>
        <v>0</v>
      </c>
      <c r="J29" s="461"/>
      <c r="K29" s="461"/>
      <c r="L29" s="461"/>
      <c r="M29" s="461"/>
      <c r="N29" s="461"/>
      <c r="O29" s="461">
        <v>0</v>
      </c>
      <c r="P29" s="461">
        <v>0</v>
      </c>
      <c r="Q29" s="455">
        <f t="shared" si="8"/>
        <v>0</v>
      </c>
    </row>
    <row r="30" spans="2:17" ht="14.4" x14ac:dyDescent="0.3">
      <c r="B30" s="463" t="s">
        <v>521</v>
      </c>
      <c r="C30" s="460"/>
      <c r="D30" s="460"/>
      <c r="E30" s="460"/>
      <c r="F30" s="460"/>
      <c r="G30" s="460"/>
      <c r="H30" s="457">
        <v>1.4</v>
      </c>
      <c r="I30" s="458">
        <f t="shared" si="2"/>
        <v>0</v>
      </c>
      <c r="J30" s="461"/>
      <c r="K30" s="461"/>
      <c r="L30" s="461"/>
      <c r="M30" s="461"/>
      <c r="N30" s="461"/>
      <c r="O30" s="461">
        <v>0</v>
      </c>
      <c r="P30" s="461">
        <v>0</v>
      </c>
      <c r="Q30" s="455">
        <f>SUM(Q31:Q33)</f>
        <v>0</v>
      </c>
    </row>
    <row r="31" spans="2:17" ht="14.4" x14ac:dyDescent="0.3">
      <c r="B31" s="462" t="s">
        <v>513</v>
      </c>
      <c r="C31" s="460"/>
      <c r="D31" s="460"/>
      <c r="E31" s="460"/>
      <c r="F31" s="460"/>
      <c r="G31" s="460"/>
      <c r="H31" s="457">
        <v>1.4</v>
      </c>
      <c r="I31" s="458">
        <f t="shared" si="2"/>
        <v>0</v>
      </c>
      <c r="J31" s="461"/>
      <c r="K31" s="461"/>
      <c r="L31" s="461"/>
      <c r="M31" s="461"/>
      <c r="N31" s="461"/>
      <c r="O31" s="461">
        <v>0</v>
      </c>
      <c r="P31" s="461">
        <v>0</v>
      </c>
      <c r="Q31" s="455">
        <f>SUMPRODUCT($J$5:$P$5,J31:P31)</f>
        <v>0</v>
      </c>
    </row>
    <row r="32" spans="2:17" ht="14.4" x14ac:dyDescent="0.3">
      <c r="B32" s="462" t="s">
        <v>514</v>
      </c>
      <c r="C32" s="460"/>
      <c r="D32" s="460"/>
      <c r="E32" s="460"/>
      <c r="F32" s="460"/>
      <c r="G32" s="460"/>
      <c r="H32" s="457">
        <v>1.4</v>
      </c>
      <c r="I32" s="458">
        <f t="shared" si="2"/>
        <v>0</v>
      </c>
      <c r="J32" s="461"/>
      <c r="K32" s="461"/>
      <c r="L32" s="461"/>
      <c r="M32" s="461"/>
      <c r="N32" s="461"/>
      <c r="O32" s="461">
        <v>0</v>
      </c>
      <c r="P32" s="461">
        <v>0</v>
      </c>
      <c r="Q32" s="455">
        <f t="shared" ref="Q32:Q33" si="9">SUMPRODUCT($J$5:$P$5,J32:P32)</f>
        <v>0</v>
      </c>
    </row>
    <row r="33" spans="2:17" ht="14.4" x14ac:dyDescent="0.3">
      <c r="B33" s="462" t="s">
        <v>515</v>
      </c>
      <c r="C33" s="460"/>
      <c r="D33" s="460"/>
      <c r="E33" s="460"/>
      <c r="F33" s="460"/>
      <c r="G33" s="460"/>
      <c r="H33" s="457">
        <v>1.4</v>
      </c>
      <c r="I33" s="458">
        <f t="shared" si="2"/>
        <v>0</v>
      </c>
      <c r="J33" s="461"/>
      <c r="K33" s="461"/>
      <c r="L33" s="461"/>
      <c r="M33" s="461"/>
      <c r="N33" s="461"/>
      <c r="O33" s="461">
        <v>0</v>
      </c>
      <c r="P33" s="461">
        <v>0</v>
      </c>
      <c r="Q33" s="455">
        <f t="shared" si="9"/>
        <v>0</v>
      </c>
    </row>
    <row r="34" spans="2:17" ht="14.4" x14ac:dyDescent="0.3">
      <c r="B34" s="464" t="s">
        <v>88</v>
      </c>
      <c r="C34" s="465">
        <f>C6</f>
        <v>33207600</v>
      </c>
      <c r="D34" s="465" t="b">
        <f t="shared" ref="D34:G34" si="10">D6</f>
        <v>0</v>
      </c>
      <c r="E34" s="465" t="b">
        <f t="shared" si="10"/>
        <v>0</v>
      </c>
      <c r="F34" s="465">
        <f t="shared" si="10"/>
        <v>114152.5438602278</v>
      </c>
      <c r="G34" s="465">
        <f t="shared" si="10"/>
        <v>563893.64174586709</v>
      </c>
      <c r="H34" s="457">
        <v>1.4</v>
      </c>
      <c r="I34" s="458">
        <f>(F34+G34)*H34</f>
        <v>949264.65984853276</v>
      </c>
      <c r="J34" s="465" t="b">
        <f t="shared" ref="J34:Q34" si="11">J6</f>
        <v>0</v>
      </c>
      <c r="K34" s="465" t="b">
        <f t="shared" si="11"/>
        <v>0</v>
      </c>
      <c r="L34" s="465" t="b">
        <f t="shared" si="11"/>
        <v>0</v>
      </c>
      <c r="M34" s="465" t="b">
        <f t="shared" si="11"/>
        <v>0</v>
      </c>
      <c r="N34" s="465" t="b">
        <f t="shared" si="11"/>
        <v>0</v>
      </c>
      <c r="O34" s="465">
        <f t="shared" si="11"/>
        <v>949264.65984853276</v>
      </c>
      <c r="P34" s="465" t="b">
        <f t="shared" si="11"/>
        <v>0</v>
      </c>
      <c r="Q34" s="465">
        <f t="shared" si="11"/>
        <v>949264.65984853276</v>
      </c>
    </row>
  </sheetData>
  <conditionalFormatting sqref="I7:I34">
    <cfRule type="expression" dxfId="28" priority="1">
      <formula>(C7*#REF!)&lt;&gt;SUM(#REF!)</formula>
    </cfRule>
  </conditionalFormatting>
  <pageMargins left="0.7" right="0.7" top="0.75" bottom="0.75" header="0.3" footer="0.3"/>
  <pageSetup paperSize="0" orientation="portrait" horizontalDpi="0" verticalDpi="0" copie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303B8-320F-4510-9027-5613106593EB}">
  <dimension ref="A1:H53"/>
  <sheetViews>
    <sheetView tabSelected="1" zoomScale="115" zoomScaleNormal="115" workbookViewId="0">
      <pane xSplit="1" ySplit="5" topLeftCell="B6" activePane="bottomRight" state="frozen"/>
      <selection activeCell="B2" sqref="B2:C6"/>
      <selection pane="topRight" activeCell="B2" sqref="B2:C6"/>
      <selection pane="bottomLeft" activeCell="B2" sqref="B2:C6"/>
      <selection pane="bottomRight" activeCell="H9" sqref="H9"/>
    </sheetView>
  </sheetViews>
  <sheetFormatPr defaultRowHeight="14.4" x14ac:dyDescent="0.3"/>
  <cols>
    <col min="1" max="1" width="9.5546875" style="52" bestFit="1" customWidth="1"/>
    <col min="2" max="2" width="55.33203125" style="23" customWidth="1"/>
    <col min="3" max="3" width="12.6640625" style="23" customWidth="1"/>
    <col min="4" max="6" width="12.6640625" style="20" customWidth="1"/>
    <col min="7" max="7" width="15" style="20" customWidth="1"/>
    <col min="8" max="8" width="15.44140625" customWidth="1"/>
  </cols>
  <sheetData>
    <row r="1" spans="1:8" x14ac:dyDescent="0.3">
      <c r="A1" s="21" t="s">
        <v>41</v>
      </c>
      <c r="B1" s="22" t="str">
        <f>Info!C2</f>
        <v>სს სილქ ბანკი</v>
      </c>
    </row>
    <row r="2" spans="1:8" x14ac:dyDescent="0.3">
      <c r="A2" s="21" t="s">
        <v>42</v>
      </c>
      <c r="B2" s="24">
        <v>45747</v>
      </c>
    </row>
    <row r="3" spans="1:8" ht="15" thickBot="1" x14ac:dyDescent="0.35">
      <c r="A3" s="21"/>
    </row>
    <row r="4" spans="1:8" ht="40.5" customHeight="1" thickBot="1" x14ac:dyDescent="0.35">
      <c r="A4" s="25" t="s">
        <v>43</v>
      </c>
      <c r="B4" s="26" t="s">
        <v>12</v>
      </c>
      <c r="C4" s="774"/>
      <c r="D4" s="822" t="s">
        <v>44</v>
      </c>
      <c r="E4" s="823"/>
      <c r="F4" s="823"/>
      <c r="G4" s="824"/>
    </row>
    <row r="5" spans="1:8" x14ac:dyDescent="0.3">
      <c r="A5" s="27" t="s">
        <v>45</v>
      </c>
      <c r="B5" s="28"/>
      <c r="C5" s="775" t="str">
        <f>INT((MONTH($B$2))/3)&amp;"Q"&amp;"-"&amp;YEAR($B$2)</f>
        <v>1Q-2025</v>
      </c>
      <c r="D5" s="775" t="str">
        <f>IF(INT(MONTH($B$2))=3, "4"&amp;"Q"&amp;"-"&amp;YEAR($B$2)-1, IF(INT(MONTH($B$2))=6, "1"&amp;"Q"&amp;"-"&amp;YEAR($B$2), IF(INT(MONTH($B$2))=9, "2"&amp;"Q"&amp;"-"&amp;YEAR($B$2),IF(INT(MONTH($B$2))=12, "3"&amp;"Q"&amp;"-"&amp;YEAR($B$2), 0))))</f>
        <v>4Q-2024</v>
      </c>
      <c r="E5" s="775" t="str">
        <f>IF(INT(MONTH($B$2))=3, "3"&amp;"Q"&amp;"-"&amp;YEAR($B$2)-1, IF(INT(MONTH($B$2))=6, "4"&amp;"Q"&amp;"-"&amp;YEAR($B$2)-1, IF(INT(MONTH($B$2))=9, "1"&amp;"Q"&amp;"-"&amp;YEAR($B$2),IF(INT(MONTH($B$2))=12, "2"&amp;"Q"&amp;"-"&amp;YEAR($B$2), 0))))</f>
        <v>3Q-2024</v>
      </c>
      <c r="F5" s="775" t="str">
        <f>IF(INT(MONTH($B$2))=3, "2"&amp;"Q"&amp;"-"&amp;YEAR($B$2)-1, IF(INT(MONTH($B$2))=6, "3"&amp;"Q"&amp;"-"&amp;YEAR($B$2)-1, IF(INT(MONTH($B$2))=9, "4"&amp;"Q"&amp;"-"&amp;YEAR($B$2)-1,IF(INT(MONTH($B$2))=12, "1"&amp;"Q"&amp;"-"&amp;YEAR($B$2), 0))))</f>
        <v>2Q-2024</v>
      </c>
      <c r="G5" s="776" t="str">
        <f>IF(INT(MONTH($B$2))=3, "1"&amp;"Q"&amp;"-"&amp;YEAR($B$2)-1, IF(INT(MONTH($B$2))=6, "2"&amp;"Q"&amp;"-"&amp;YEAR($B$2)-1, IF(INT(MONTH($B$2))=9, "3"&amp;"Q"&amp;"-"&amp;YEAR($B$2)-1,IF(INT(MONTH($B$2))=12, "4"&amp;"Q"&amp;"-"&amp;YEAR($B$2)-1, 0))))</f>
        <v>1Q-2024</v>
      </c>
    </row>
    <row r="6" spans="1:8" x14ac:dyDescent="0.3">
      <c r="A6" s="29"/>
      <c r="B6" s="30" t="s">
        <v>46</v>
      </c>
      <c r="C6" s="418"/>
      <c r="D6" s="418"/>
      <c r="E6" s="418"/>
      <c r="F6" s="418"/>
      <c r="G6" s="777"/>
    </row>
    <row r="7" spans="1:8" x14ac:dyDescent="0.3">
      <c r="A7" s="29"/>
      <c r="B7" s="31" t="s">
        <v>47</v>
      </c>
      <c r="C7" s="418"/>
      <c r="D7" s="418"/>
      <c r="E7" s="418"/>
      <c r="F7" s="418"/>
      <c r="G7" s="777"/>
    </row>
    <row r="8" spans="1:8" x14ac:dyDescent="0.3">
      <c r="A8" s="32">
        <v>1</v>
      </c>
      <c r="B8" s="33" t="s">
        <v>48</v>
      </c>
      <c r="C8" s="34">
        <v>51747766.37973205</v>
      </c>
      <c r="D8" s="35">
        <v>53188998.338710487</v>
      </c>
      <c r="E8" s="35">
        <v>51619324.636120379</v>
      </c>
      <c r="F8" s="35">
        <v>53861308.084424809</v>
      </c>
      <c r="G8" s="36">
        <v>52964687.190789811</v>
      </c>
    </row>
    <row r="9" spans="1:8" x14ac:dyDescent="0.3">
      <c r="A9" s="32">
        <v>2</v>
      </c>
      <c r="B9" s="33" t="s">
        <v>49</v>
      </c>
      <c r="C9" s="34">
        <v>51747766.37973205</v>
      </c>
      <c r="D9" s="35">
        <v>53188998.338710487</v>
      </c>
      <c r="E9" s="35">
        <v>51619324.636120379</v>
      </c>
      <c r="F9" s="35">
        <v>53861308.084424809</v>
      </c>
      <c r="G9" s="36">
        <v>52964687.190789811</v>
      </c>
    </row>
    <row r="10" spans="1:8" x14ac:dyDescent="0.3">
      <c r="A10" s="32">
        <v>3</v>
      </c>
      <c r="B10" s="33" t="s">
        <v>20</v>
      </c>
      <c r="C10" s="34">
        <v>55325331.819732048</v>
      </c>
      <c r="D10" s="35">
        <v>54897778.17871049</v>
      </c>
      <c r="E10" s="35">
        <v>51619324.636120379</v>
      </c>
      <c r="F10" s="35">
        <v>53861308.084424809</v>
      </c>
      <c r="G10" s="36">
        <v>56270937.190789811</v>
      </c>
      <c r="H10" s="37"/>
    </row>
    <row r="11" spans="1:8" x14ac:dyDescent="0.3">
      <c r="A11" s="32">
        <v>4</v>
      </c>
      <c r="B11" s="33" t="s">
        <v>50</v>
      </c>
      <c r="C11" s="34">
        <v>27882901.842054613</v>
      </c>
      <c r="D11" s="35">
        <v>32076045.174846124</v>
      </c>
      <c r="E11" s="35">
        <v>28069938.316827785</v>
      </c>
      <c r="F11" s="35">
        <v>25750274.421714228</v>
      </c>
      <c r="G11" s="36">
        <v>21454146.996470381</v>
      </c>
    </row>
    <row r="12" spans="1:8" x14ac:dyDescent="0.3">
      <c r="A12" s="32">
        <v>5</v>
      </c>
      <c r="B12" s="33" t="s">
        <v>51</v>
      </c>
      <c r="C12" s="34">
        <v>34047451.761985034</v>
      </c>
      <c r="D12" s="35">
        <v>39598250.789700158</v>
      </c>
      <c r="E12" s="35">
        <v>34601075.01311706</v>
      </c>
      <c r="F12" s="35">
        <v>31650794.439727508</v>
      </c>
      <c r="G12" s="36">
        <v>26270981.806814201</v>
      </c>
    </row>
    <row r="13" spans="1:8" x14ac:dyDescent="0.3">
      <c r="A13" s="32">
        <v>6</v>
      </c>
      <c r="B13" s="33" t="s">
        <v>52</v>
      </c>
      <c r="C13" s="34">
        <v>42205997.548436426</v>
      </c>
      <c r="D13" s="35">
        <v>49546755.373009704</v>
      </c>
      <c r="E13" s="35">
        <v>43239191.929958776</v>
      </c>
      <c r="F13" s="35">
        <v>39455771.82032492</v>
      </c>
      <c r="G13" s="36">
        <v>32642275.900241766</v>
      </c>
    </row>
    <row r="14" spans="1:8" ht="27.6" x14ac:dyDescent="0.3">
      <c r="A14" s="29"/>
      <c r="B14" s="30" t="s">
        <v>53</v>
      </c>
      <c r="C14" s="418"/>
      <c r="D14" s="418"/>
      <c r="E14" s="418"/>
      <c r="F14" s="418"/>
      <c r="G14" s="777"/>
    </row>
    <row r="15" spans="1:8" ht="21.9" customHeight="1" x14ac:dyDescent="0.3">
      <c r="A15" s="32">
        <v>7</v>
      </c>
      <c r="B15" s="33" t="s">
        <v>54</v>
      </c>
      <c r="C15" s="38">
        <v>179724388.86316672</v>
      </c>
      <c r="D15" s="35">
        <v>193289342.3061606</v>
      </c>
      <c r="E15" s="35">
        <v>169160802.55217206</v>
      </c>
      <c r="F15" s="35">
        <v>156313956.20372993</v>
      </c>
      <c r="G15" s="36">
        <v>126743503.30563916</v>
      </c>
    </row>
    <row r="16" spans="1:8" x14ac:dyDescent="0.3">
      <c r="A16" s="29"/>
      <c r="B16" s="30" t="s">
        <v>55</v>
      </c>
      <c r="C16" s="418"/>
      <c r="D16" s="418"/>
      <c r="E16" s="418"/>
      <c r="F16" s="418"/>
      <c r="G16" s="777"/>
    </row>
    <row r="17" spans="1:8" x14ac:dyDescent="0.3">
      <c r="A17" s="32"/>
      <c r="B17" s="31" t="s">
        <v>1030</v>
      </c>
      <c r="C17" s="418"/>
      <c r="D17" s="418"/>
      <c r="E17" s="418"/>
      <c r="F17" s="418"/>
      <c r="G17" s="777"/>
    </row>
    <row r="18" spans="1:8" x14ac:dyDescent="0.3">
      <c r="A18" s="32">
        <v>8</v>
      </c>
      <c r="B18" s="33" t="s">
        <v>56</v>
      </c>
      <c r="C18" s="39">
        <v>0.28792845927622124</v>
      </c>
      <c r="D18" s="40">
        <v>0.27517812262231089</v>
      </c>
      <c r="E18" s="40">
        <v>0.30514944276290074</v>
      </c>
      <c r="F18" s="40">
        <v>0.3445713319047809</v>
      </c>
      <c r="G18" s="778">
        <v>0.41788877385743894</v>
      </c>
    </row>
    <row r="19" spans="1:8" ht="15" customHeight="1" x14ac:dyDescent="0.3">
      <c r="A19" s="32">
        <v>9</v>
      </c>
      <c r="B19" s="33" t="s">
        <v>57</v>
      </c>
      <c r="C19" s="39">
        <v>0.28792845927622124</v>
      </c>
      <c r="D19" s="40">
        <v>0.27517812262231089</v>
      </c>
      <c r="E19" s="40">
        <v>0.30514944276290074</v>
      </c>
      <c r="F19" s="40">
        <v>0.3445713319047809</v>
      </c>
      <c r="G19" s="778">
        <v>0.41788877385743894</v>
      </c>
    </row>
    <row r="20" spans="1:8" x14ac:dyDescent="0.3">
      <c r="A20" s="32">
        <v>10</v>
      </c>
      <c r="B20" s="33" t="s">
        <v>58</v>
      </c>
      <c r="C20" s="39">
        <v>0.30783430212053203</v>
      </c>
      <c r="D20" s="40">
        <v>0.28401865060803594</v>
      </c>
      <c r="E20" s="40">
        <v>0.30514944276290074</v>
      </c>
      <c r="F20" s="40">
        <v>0.3445713319047809</v>
      </c>
      <c r="G20" s="778">
        <v>0.44397492355165286</v>
      </c>
    </row>
    <row r="21" spans="1:8" x14ac:dyDescent="0.3">
      <c r="A21" s="32">
        <v>11</v>
      </c>
      <c r="B21" s="33" t="s">
        <v>50</v>
      </c>
      <c r="C21" s="39">
        <v>0.15514256033043616</v>
      </c>
      <c r="D21" s="40">
        <v>0.1659483383415899</v>
      </c>
      <c r="E21" s="40">
        <v>0.16593642199214881</v>
      </c>
      <c r="F21" s="40">
        <v>0.16473432729290605</v>
      </c>
      <c r="G21" s="778">
        <v>0.16927216336078527</v>
      </c>
    </row>
    <row r="22" spans="1:8" x14ac:dyDescent="0.3">
      <c r="A22" s="32">
        <v>12</v>
      </c>
      <c r="B22" s="33" t="s">
        <v>51</v>
      </c>
      <c r="C22" s="39">
        <v>0.18944257914771423</v>
      </c>
      <c r="D22" s="40">
        <v>0.20486515354260204</v>
      </c>
      <c r="E22" s="40">
        <v>0.20454546497227394</v>
      </c>
      <c r="F22" s="40">
        <v>0.20248220445828793</v>
      </c>
      <c r="G22" s="778">
        <v>0.20727675282465807</v>
      </c>
    </row>
    <row r="23" spans="1:8" x14ac:dyDescent="0.3">
      <c r="A23" s="32">
        <v>13</v>
      </c>
      <c r="B23" s="33" t="s">
        <v>52</v>
      </c>
      <c r="C23" s="39">
        <v>0.23483734074939594</v>
      </c>
      <c r="D23" s="40">
        <v>0.25633464722814431</v>
      </c>
      <c r="E23" s="40">
        <v>0.25560999520928068</v>
      </c>
      <c r="F23" s="40">
        <v>0.25241362178115889</v>
      </c>
      <c r="G23" s="778">
        <v>0.25754594948764858</v>
      </c>
    </row>
    <row r="24" spans="1:8" ht="27.6" x14ac:dyDescent="0.3">
      <c r="A24" s="29"/>
      <c r="B24" s="30" t="s">
        <v>1031</v>
      </c>
      <c r="C24" s="418"/>
      <c r="D24" s="418"/>
      <c r="E24" s="418"/>
      <c r="F24" s="418"/>
      <c r="G24" s="777"/>
    </row>
    <row r="25" spans="1:8" ht="24.6" customHeight="1" x14ac:dyDescent="0.3">
      <c r="A25" s="32">
        <v>14</v>
      </c>
      <c r="B25" s="33" t="s">
        <v>1032</v>
      </c>
      <c r="C25" s="779"/>
      <c r="D25" s="40"/>
      <c r="E25" s="40"/>
      <c r="F25" s="40"/>
      <c r="G25" s="778"/>
      <c r="H25" s="43"/>
    </row>
    <row r="26" spans="1:8" x14ac:dyDescent="0.3">
      <c r="A26" s="29"/>
      <c r="B26" s="30" t="s">
        <v>59</v>
      </c>
      <c r="C26" s="418"/>
      <c r="D26" s="418"/>
      <c r="E26" s="418"/>
      <c r="F26" s="418"/>
      <c r="G26" s="777"/>
      <c r="H26" s="43"/>
    </row>
    <row r="27" spans="1:8" x14ac:dyDescent="0.3">
      <c r="A27" s="41">
        <v>15</v>
      </c>
      <c r="B27" s="42" t="s">
        <v>60</v>
      </c>
      <c r="C27" s="789">
        <v>0.10006581640688003</v>
      </c>
      <c r="D27" s="790">
        <v>9.4266680374127429E-2</v>
      </c>
      <c r="E27" s="790">
        <v>9.2190548726309912E-2</v>
      </c>
      <c r="F27" s="790">
        <v>9.1179294660155133E-2</v>
      </c>
      <c r="G27" s="791">
        <v>9.200315630880207E-2</v>
      </c>
      <c r="H27" s="43"/>
    </row>
    <row r="28" spans="1:8" x14ac:dyDescent="0.3">
      <c r="A28" s="41">
        <v>16</v>
      </c>
      <c r="B28" s="42" t="s">
        <v>61</v>
      </c>
      <c r="C28" s="789">
        <v>5.938198184545454E-2</v>
      </c>
      <c r="D28" s="790">
        <v>6.1243666601994061E-2</v>
      </c>
      <c r="E28" s="790">
        <v>6.1005536723784823E-2</v>
      </c>
      <c r="F28" s="790">
        <v>6.0067108507144966E-2</v>
      </c>
      <c r="G28" s="791">
        <v>5.8508787000952918E-2</v>
      </c>
      <c r="H28" s="43"/>
    </row>
    <row r="29" spans="1:8" x14ac:dyDescent="0.3">
      <c r="A29" s="41">
        <v>17</v>
      </c>
      <c r="B29" s="42" t="s">
        <v>62</v>
      </c>
      <c r="C29" s="789">
        <v>-6.787592390263876E-2</v>
      </c>
      <c r="D29" s="790">
        <v>-7.2710717096834118E-2</v>
      </c>
      <c r="E29" s="790">
        <v>-6.3560866351272394E-2</v>
      </c>
      <c r="F29" s="790">
        <v>-6.9029252962158963E-2</v>
      </c>
      <c r="G29" s="791">
        <v>-5.5714462191009409E-2</v>
      </c>
      <c r="H29" s="43"/>
    </row>
    <row r="30" spans="1:8" x14ac:dyDescent="0.3">
      <c r="A30" s="41">
        <v>18</v>
      </c>
      <c r="B30" s="42" t="s">
        <v>63</v>
      </c>
      <c r="C30" s="789">
        <v>4.0683834561425498E-2</v>
      </c>
      <c r="D30" s="790">
        <v>3.3023013772133368E-2</v>
      </c>
      <c r="E30" s="790">
        <v>3.11850120025251E-2</v>
      </c>
      <c r="F30" s="790">
        <v>3.1112186153010164E-2</v>
      </c>
      <c r="G30" s="791">
        <v>3.3494369307849152E-2</v>
      </c>
      <c r="H30" s="43"/>
    </row>
    <row r="31" spans="1:8" x14ac:dyDescent="0.3">
      <c r="A31" s="41">
        <v>19</v>
      </c>
      <c r="B31" s="42" t="s">
        <v>64</v>
      </c>
      <c r="C31" s="789">
        <v>-9.1574791364158234E-2</v>
      </c>
      <c r="D31" s="790">
        <v>-5.6716925394673733E-2</v>
      </c>
      <c r="E31" s="790">
        <v>-5.9129590823036399E-2</v>
      </c>
      <c r="F31" s="790">
        <v>-4.3385615648181004E-2</v>
      </c>
      <c r="G31" s="791">
        <v>-3.0502503755938781E-2</v>
      </c>
    </row>
    <row r="32" spans="1:8" x14ac:dyDescent="0.3">
      <c r="A32" s="41">
        <v>20</v>
      </c>
      <c r="B32" s="42" t="s">
        <v>65</v>
      </c>
      <c r="C32" s="789">
        <v>-0.31441886277393033</v>
      </c>
      <c r="D32" s="790">
        <v>-0.19077251864723219</v>
      </c>
      <c r="E32" s="790">
        <v>-0.1928928788411256</v>
      </c>
      <c r="F32" s="790">
        <v>-0.13304710985146104</v>
      </c>
      <c r="G32" s="791">
        <v>-9.0847218844899644E-2</v>
      </c>
    </row>
    <row r="33" spans="1:7" ht="15" customHeight="1" x14ac:dyDescent="0.3">
      <c r="A33" s="29"/>
      <c r="B33" s="30" t="s">
        <v>66</v>
      </c>
      <c r="C33" s="780"/>
      <c r="D33" s="780"/>
      <c r="E33" s="780"/>
      <c r="F33" s="780"/>
      <c r="G33" s="781"/>
    </row>
    <row r="34" spans="1:7" x14ac:dyDescent="0.3">
      <c r="A34" s="41">
        <v>21</v>
      </c>
      <c r="B34" s="42" t="s">
        <v>67</v>
      </c>
      <c r="C34" s="789">
        <v>1.3065691780277701E-2</v>
      </c>
      <c r="D34" s="790">
        <v>1.2469114320397294E-2</v>
      </c>
      <c r="E34" s="790">
        <v>7.6898951015918768E-3</v>
      </c>
      <c r="F34" s="790">
        <v>9.4145682470673335E-3</v>
      </c>
      <c r="G34" s="791">
        <v>8.1727174329576796E-3</v>
      </c>
    </row>
    <row r="35" spans="1:7" ht="15" customHeight="1" x14ac:dyDescent="0.3">
      <c r="A35" s="41">
        <v>22</v>
      </c>
      <c r="B35" s="42" t="s">
        <v>1033</v>
      </c>
      <c r="C35" s="789">
        <v>2.2243139281515674E-2</v>
      </c>
      <c r="D35" s="790">
        <v>1.8911998569317637E-2</v>
      </c>
      <c r="E35" s="790">
        <v>1.8424538170021147E-2</v>
      </c>
      <c r="F35" s="790">
        <v>1.9906552485893944E-2</v>
      </c>
      <c r="G35" s="791">
        <v>1.9452296566206072E-2</v>
      </c>
    </row>
    <row r="36" spans="1:7" x14ac:dyDescent="0.3">
      <c r="A36" s="41">
        <v>23</v>
      </c>
      <c r="B36" s="42" t="s">
        <v>68</v>
      </c>
      <c r="C36" s="789">
        <v>0.35173537806500249</v>
      </c>
      <c r="D36" s="790">
        <v>0.37723014449309017</v>
      </c>
      <c r="E36" s="790">
        <v>0.44427692728185203</v>
      </c>
      <c r="F36" s="790">
        <v>0.43464052059948921</v>
      </c>
      <c r="G36" s="791">
        <v>0.35357684417304003</v>
      </c>
    </row>
    <row r="37" spans="1:7" ht="15" customHeight="1" x14ac:dyDescent="0.3">
      <c r="A37" s="41">
        <v>24</v>
      </c>
      <c r="B37" s="42" t="s">
        <v>69</v>
      </c>
      <c r="C37" s="789">
        <v>0.29078467354687437</v>
      </c>
      <c r="D37" s="790">
        <v>0.30920312958198098</v>
      </c>
      <c r="E37" s="790">
        <v>0.30073249210325342</v>
      </c>
      <c r="F37" s="790">
        <v>0.28218324623687308</v>
      </c>
      <c r="G37" s="791">
        <v>0.19582523758523759</v>
      </c>
    </row>
    <row r="38" spans="1:7" ht="15" customHeight="1" x14ac:dyDescent="0.3">
      <c r="A38" s="41">
        <v>25</v>
      </c>
      <c r="B38" s="42" t="s">
        <v>70</v>
      </c>
      <c r="C38" s="789">
        <v>3.6695585190813423E-2</v>
      </c>
      <c r="D38" s="790">
        <v>1.2522984586389991</v>
      </c>
      <c r="E38" s="790">
        <v>0.87448973062485047</v>
      </c>
      <c r="F38" s="790">
        <v>0.54390897021702933</v>
      </c>
      <c r="G38" s="791">
        <v>0.25224974498701153</v>
      </c>
    </row>
    <row r="39" spans="1:7" ht="15" customHeight="1" x14ac:dyDescent="0.3">
      <c r="A39" s="29"/>
      <c r="B39" s="30" t="s">
        <v>71</v>
      </c>
      <c r="C39" s="780"/>
      <c r="D39" s="780"/>
      <c r="E39" s="780"/>
      <c r="F39" s="780"/>
      <c r="G39" s="781"/>
    </row>
    <row r="40" spans="1:7" ht="15" customHeight="1" x14ac:dyDescent="0.3">
      <c r="A40" s="41">
        <v>26</v>
      </c>
      <c r="B40" s="42" t="s">
        <v>72</v>
      </c>
      <c r="C40" s="789">
        <v>0.19732076771501195</v>
      </c>
      <c r="D40" s="789">
        <v>0.21704465130752212</v>
      </c>
      <c r="E40" s="789">
        <v>0.26849145137892477</v>
      </c>
      <c r="F40" s="789">
        <v>0.26618088210862439</v>
      </c>
      <c r="G40" s="792">
        <v>0.26972521152107359</v>
      </c>
    </row>
    <row r="41" spans="1:7" ht="15" customHeight="1" x14ac:dyDescent="0.3">
      <c r="A41" s="41">
        <v>27</v>
      </c>
      <c r="B41" s="42" t="s">
        <v>73</v>
      </c>
      <c r="C41" s="789">
        <v>0.21261149390564252</v>
      </c>
      <c r="D41" s="789">
        <v>0.20465973733929491</v>
      </c>
      <c r="E41" s="789">
        <v>0.21543437856848457</v>
      </c>
      <c r="F41" s="789">
        <v>0.23223986609816202</v>
      </c>
      <c r="G41" s="792">
        <v>0.22596071470268353</v>
      </c>
    </row>
    <row r="42" spans="1:7" ht="15" customHeight="1" x14ac:dyDescent="0.3">
      <c r="A42" s="41">
        <v>28</v>
      </c>
      <c r="B42" s="44" t="s">
        <v>74</v>
      </c>
      <c r="C42" s="789">
        <v>7.3045138489445646E-2</v>
      </c>
      <c r="D42" s="789">
        <v>8.871000342639293E-2</v>
      </c>
      <c r="E42" s="789">
        <v>0.11470022484094086</v>
      </c>
      <c r="F42" s="789">
        <v>9.2623913426471735E-2</v>
      </c>
      <c r="G42" s="792">
        <v>0.14460847235995242</v>
      </c>
    </row>
    <row r="43" spans="1:7" x14ac:dyDescent="0.3">
      <c r="A43" s="45"/>
      <c r="B43" s="30" t="s">
        <v>75</v>
      </c>
      <c r="C43" s="418"/>
      <c r="D43" s="418"/>
      <c r="E43" s="418"/>
      <c r="F43" s="418"/>
      <c r="G43" s="777"/>
    </row>
    <row r="44" spans="1:7" x14ac:dyDescent="0.3">
      <c r="A44" s="41">
        <v>29</v>
      </c>
      <c r="B44" s="46" t="s">
        <v>76</v>
      </c>
      <c r="C44" s="44">
        <v>42815956.579999998</v>
      </c>
      <c r="D44" s="44">
        <v>57459901.299999997</v>
      </c>
      <c r="E44" s="44">
        <v>60047877.399999991</v>
      </c>
      <c r="F44" s="44">
        <v>65774095.029999994</v>
      </c>
      <c r="G44" s="782">
        <v>76072287.430000007</v>
      </c>
    </row>
    <row r="45" spans="1:7" x14ac:dyDescent="0.3">
      <c r="A45" s="41">
        <v>30</v>
      </c>
      <c r="B45" s="42" t="s">
        <v>77</v>
      </c>
      <c r="C45" s="44">
        <v>18858388.107000001</v>
      </c>
      <c r="D45" s="783">
        <v>19828268.733950004</v>
      </c>
      <c r="E45" s="783">
        <v>20649799.566477194</v>
      </c>
      <c r="F45" s="783">
        <v>29591437.028849997</v>
      </c>
      <c r="G45" s="784">
        <v>15889032.896350004</v>
      </c>
    </row>
    <row r="46" spans="1:7" x14ac:dyDescent="0.3">
      <c r="A46" s="47">
        <v>31</v>
      </c>
      <c r="B46" s="48" t="s">
        <v>78</v>
      </c>
      <c r="C46" s="789">
        <v>2.2703932243343345</v>
      </c>
      <c r="D46" s="789">
        <v>2.8978778768323346</v>
      </c>
      <c r="E46" s="789">
        <v>2.9079157503049804</v>
      </c>
      <c r="F46" s="789">
        <v>2.2227408207946753</v>
      </c>
      <c r="G46" s="792">
        <v>4.7877229486682715</v>
      </c>
    </row>
    <row r="47" spans="1:7" x14ac:dyDescent="0.3">
      <c r="A47" s="47"/>
      <c r="B47" s="30" t="s">
        <v>30</v>
      </c>
      <c r="C47" s="418"/>
      <c r="D47" s="418"/>
      <c r="E47" s="418"/>
      <c r="F47" s="418"/>
      <c r="G47" s="777"/>
    </row>
    <row r="48" spans="1:7" x14ac:dyDescent="0.3">
      <c r="A48" s="47">
        <v>32</v>
      </c>
      <c r="B48" s="48" t="s">
        <v>79</v>
      </c>
      <c r="C48" s="785">
        <v>160430671.54504979</v>
      </c>
      <c r="D48" s="786">
        <v>162334832.41335371</v>
      </c>
      <c r="E48" s="786">
        <v>159296629.3905389</v>
      </c>
      <c r="F48" s="786">
        <v>153490325.71242478</v>
      </c>
      <c r="G48" s="787">
        <v>131361604.27428979</v>
      </c>
    </row>
    <row r="49" spans="1:7" x14ac:dyDescent="0.3">
      <c r="A49" s="47">
        <v>33</v>
      </c>
      <c r="B49" s="48" t="s">
        <v>80</v>
      </c>
      <c r="C49" s="785">
        <v>126621302.4915107</v>
      </c>
      <c r="D49" s="786">
        <v>132503939.96915297</v>
      </c>
      <c r="E49" s="786">
        <v>117972447.44466089</v>
      </c>
      <c r="F49" s="786">
        <v>99156367.672002435</v>
      </c>
      <c r="G49" s="787">
        <v>81663496.111102581</v>
      </c>
    </row>
    <row r="50" spans="1:7" ht="15" thickBot="1" x14ac:dyDescent="0.35">
      <c r="A50" s="49">
        <v>34</v>
      </c>
      <c r="B50" s="50" t="s">
        <v>81</v>
      </c>
      <c r="C50" s="793">
        <v>1.2670116985710664</v>
      </c>
      <c r="D50" s="794">
        <v>1.225132116457408</v>
      </c>
      <c r="E50" s="794">
        <v>1.3502867223744135</v>
      </c>
      <c r="F50" s="794">
        <v>1.5479623680866637</v>
      </c>
      <c r="G50" s="795">
        <v>1.608571889887904</v>
      </c>
    </row>
    <row r="51" spans="1:7" ht="15.6" customHeight="1" x14ac:dyDescent="0.3">
      <c r="A51" s="51"/>
    </row>
    <row r="52" spans="1:7" x14ac:dyDescent="0.3">
      <c r="B52" s="53"/>
    </row>
    <row r="53" spans="1:7" ht="100.8" customHeight="1" x14ac:dyDescent="0.3">
      <c r="B53" s="788" t="s">
        <v>82</v>
      </c>
    </row>
  </sheetData>
  <mergeCells count="1">
    <mergeCell ref="D4:G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33B84-5BE9-42F1-97A9-DBEFE6CD3749}">
  <dimension ref="A1:D39"/>
  <sheetViews>
    <sheetView zoomScale="130" zoomScaleNormal="130" workbookViewId="0">
      <selection activeCell="C40" sqref="C40"/>
    </sheetView>
  </sheetViews>
  <sheetFormatPr defaultRowHeight="14.4" x14ac:dyDescent="0.3"/>
  <cols>
    <col min="1" max="1" width="11.44140625" customWidth="1"/>
    <col min="2" max="2" width="76.88671875" style="176" customWidth="1"/>
    <col min="3" max="3" width="22.88671875" customWidth="1"/>
    <col min="5" max="5" width="23.6640625" customWidth="1"/>
  </cols>
  <sheetData>
    <row r="1" spans="1:4" x14ac:dyDescent="0.3">
      <c r="A1" s="20" t="s">
        <v>41</v>
      </c>
      <c r="B1" t="str">
        <f>Info!C2</f>
        <v>სს სილქ ბანკი</v>
      </c>
    </row>
    <row r="2" spans="1:4" x14ac:dyDescent="0.3">
      <c r="A2" s="20" t="s">
        <v>42</v>
      </c>
      <c r="B2" s="24">
        <f>'1. key ratios'!B2</f>
        <v>45747</v>
      </c>
    </row>
    <row r="3" spans="1:4" x14ac:dyDescent="0.3">
      <c r="A3" s="20"/>
      <c r="B3"/>
    </row>
    <row r="4" spans="1:4" ht="40.5" customHeight="1" x14ac:dyDescent="0.3">
      <c r="A4" s="20" t="s">
        <v>522</v>
      </c>
      <c r="B4" t="s">
        <v>29</v>
      </c>
    </row>
    <row r="5" spans="1:4" x14ac:dyDescent="0.3">
      <c r="A5" s="466"/>
      <c r="B5" s="466" t="s">
        <v>523</v>
      </c>
      <c r="C5" s="467"/>
    </row>
    <row r="6" spans="1:4" x14ac:dyDescent="0.3">
      <c r="A6" s="468">
        <v>1</v>
      </c>
      <c r="B6" s="469" t="s">
        <v>523</v>
      </c>
      <c r="C6" s="746">
        <v>211813784.24103907</v>
      </c>
      <c r="D6" s="470"/>
    </row>
    <row r="7" spans="1:4" x14ac:dyDescent="0.3">
      <c r="A7" s="468">
        <v>2</v>
      </c>
      <c r="B7" s="469" t="s">
        <v>524</v>
      </c>
      <c r="C7" s="746">
        <v>-17519538.772287145</v>
      </c>
    </row>
    <row r="8" spans="1:4" x14ac:dyDescent="0.3">
      <c r="A8" s="471">
        <v>3</v>
      </c>
      <c r="B8" s="472" t="s">
        <v>525</v>
      </c>
      <c r="C8" s="473">
        <f>C6+C7</f>
        <v>194294245.46875191</v>
      </c>
    </row>
    <row r="9" spans="1:4" x14ac:dyDescent="0.3">
      <c r="A9" s="474"/>
      <c r="B9" s="474" t="s">
        <v>526</v>
      </c>
      <c r="C9" s="475"/>
    </row>
    <row r="10" spans="1:4" x14ac:dyDescent="0.3">
      <c r="A10" s="476">
        <v>4</v>
      </c>
      <c r="B10" s="477" t="s">
        <v>527</v>
      </c>
      <c r="C10" s="478"/>
    </row>
    <row r="11" spans="1:4" x14ac:dyDescent="0.3">
      <c r="A11" s="476">
        <v>5</v>
      </c>
      <c r="B11" s="479" t="s">
        <v>528</v>
      </c>
      <c r="C11" s="478"/>
    </row>
    <row r="12" spans="1:4" x14ac:dyDescent="0.3">
      <c r="A12" s="476">
        <v>6</v>
      </c>
      <c r="B12" s="469" t="s">
        <v>1036</v>
      </c>
      <c r="C12" s="473">
        <v>949264.65984853276</v>
      </c>
    </row>
    <row r="13" spans="1:4" x14ac:dyDescent="0.3">
      <c r="A13" s="480">
        <v>7</v>
      </c>
      <c r="B13" s="481" t="s">
        <v>529</v>
      </c>
      <c r="C13" s="478"/>
    </row>
    <row r="14" spans="1:4" x14ac:dyDescent="0.3">
      <c r="A14" s="482">
        <v>8</v>
      </c>
      <c r="B14" s="483" t="s">
        <v>530</v>
      </c>
      <c r="C14" s="473">
        <f>SUM(C10:C13)</f>
        <v>949264.65984853276</v>
      </c>
    </row>
    <row r="15" spans="1:4" x14ac:dyDescent="0.3">
      <c r="A15" s="474"/>
      <c r="B15" s="474" t="s">
        <v>531</v>
      </c>
      <c r="C15" s="484"/>
    </row>
    <row r="16" spans="1:4" x14ac:dyDescent="0.3">
      <c r="A16" s="480">
        <v>9</v>
      </c>
      <c r="B16" s="477" t="s">
        <v>532</v>
      </c>
      <c r="C16" s="478"/>
    </row>
    <row r="17" spans="1:3" x14ac:dyDescent="0.3">
      <c r="A17" s="480">
        <v>10</v>
      </c>
      <c r="B17" s="477" t="s">
        <v>533</v>
      </c>
      <c r="C17" s="478"/>
    </row>
    <row r="18" spans="1:3" x14ac:dyDescent="0.3">
      <c r="A18" s="480">
        <v>11</v>
      </c>
      <c r="B18" s="485" t="s">
        <v>534</v>
      </c>
      <c r="C18" s="478"/>
    </row>
    <row r="19" spans="1:3" ht="22.8" x14ac:dyDescent="0.3">
      <c r="A19" s="480">
        <v>12</v>
      </c>
      <c r="B19" s="477" t="s">
        <v>535</v>
      </c>
      <c r="C19" s="478"/>
    </row>
    <row r="20" spans="1:3" x14ac:dyDescent="0.3">
      <c r="A20" s="480">
        <v>13</v>
      </c>
      <c r="B20" s="477" t="s">
        <v>536</v>
      </c>
      <c r="C20" s="478"/>
    </row>
    <row r="21" spans="1:3" x14ac:dyDescent="0.3">
      <c r="A21" s="480">
        <v>14</v>
      </c>
      <c r="B21" s="469" t="s">
        <v>537</v>
      </c>
      <c r="C21" s="478"/>
    </row>
    <row r="22" spans="1:3" x14ac:dyDescent="0.3">
      <c r="A22" s="482">
        <v>15</v>
      </c>
      <c r="B22" s="483" t="s">
        <v>538</v>
      </c>
      <c r="C22" s="473">
        <f>SUM(C16:C21)</f>
        <v>0</v>
      </c>
    </row>
    <row r="23" spans="1:3" x14ac:dyDescent="0.3">
      <c r="A23" s="474"/>
      <c r="B23" s="474" t="s">
        <v>539</v>
      </c>
      <c r="C23" s="475"/>
    </row>
    <row r="24" spans="1:3" x14ac:dyDescent="0.3">
      <c r="A24" s="476">
        <v>16</v>
      </c>
      <c r="B24" s="469" t="s">
        <v>540</v>
      </c>
      <c r="C24" s="478">
        <v>23601734.677524239</v>
      </c>
    </row>
    <row r="25" spans="1:3" x14ac:dyDescent="0.3">
      <c r="A25" s="476">
        <v>17</v>
      </c>
      <c r="B25" s="469" t="s">
        <v>541</v>
      </c>
      <c r="C25" s="478">
        <v>-16198683.097561151</v>
      </c>
    </row>
    <row r="26" spans="1:3" x14ac:dyDescent="0.3">
      <c r="A26" s="482">
        <v>18</v>
      </c>
      <c r="B26" s="483" t="s">
        <v>542</v>
      </c>
      <c r="C26" s="473">
        <f>C24+C25</f>
        <v>7403051.579963088</v>
      </c>
    </row>
    <row r="27" spans="1:3" x14ac:dyDescent="0.3">
      <c r="A27" s="486"/>
      <c r="B27" s="474" t="s">
        <v>543</v>
      </c>
      <c r="C27" s="475"/>
    </row>
    <row r="28" spans="1:3" x14ac:dyDescent="0.3">
      <c r="A28" s="476">
        <v>19</v>
      </c>
      <c r="B28" s="477" t="s">
        <v>544</v>
      </c>
      <c r="C28" s="487"/>
    </row>
    <row r="29" spans="1:3" x14ac:dyDescent="0.3">
      <c r="A29" s="476">
        <v>20</v>
      </c>
      <c r="B29" s="479" t="s">
        <v>545</v>
      </c>
      <c r="C29" s="487"/>
    </row>
    <row r="30" spans="1:3" x14ac:dyDescent="0.3">
      <c r="A30" s="474"/>
      <c r="B30" s="474" t="s">
        <v>546</v>
      </c>
      <c r="C30" s="475"/>
    </row>
    <row r="31" spans="1:3" x14ac:dyDescent="0.3">
      <c r="A31" s="482">
        <v>21</v>
      </c>
      <c r="B31" s="483" t="s">
        <v>49</v>
      </c>
      <c r="C31" s="473">
        <f>'1. key ratios'!C9</f>
        <v>51747766.37973205</v>
      </c>
    </row>
    <row r="32" spans="1:3" x14ac:dyDescent="0.3">
      <c r="A32" s="482">
        <v>22</v>
      </c>
      <c r="B32" s="483" t="s">
        <v>547</v>
      </c>
      <c r="C32" s="473">
        <f>C8+C14+C22+C26</f>
        <v>202646561.70856354</v>
      </c>
    </row>
    <row r="33" spans="1:3" x14ac:dyDescent="0.3">
      <c r="A33" s="488"/>
      <c r="B33" s="488" t="s">
        <v>29</v>
      </c>
      <c r="C33" s="475"/>
    </row>
    <row r="34" spans="1:3" x14ac:dyDescent="0.3">
      <c r="A34" s="482">
        <v>23</v>
      </c>
      <c r="B34" s="483" t="s">
        <v>29</v>
      </c>
      <c r="C34" s="489">
        <f>IFERROR(C31/C32,0)</f>
        <v>0.25535970580222911</v>
      </c>
    </row>
    <row r="35" spans="1:3" x14ac:dyDescent="0.3">
      <c r="A35" s="488"/>
      <c r="B35" s="488" t="s">
        <v>548</v>
      </c>
      <c r="C35" s="475"/>
    </row>
    <row r="36" spans="1:3" x14ac:dyDescent="0.3">
      <c r="A36" s="490" t="s">
        <v>549</v>
      </c>
      <c r="B36" s="477" t="s">
        <v>550</v>
      </c>
      <c r="C36" s="487"/>
    </row>
    <row r="37" spans="1:3" x14ac:dyDescent="0.3">
      <c r="A37" s="491" t="s">
        <v>551</v>
      </c>
      <c r="B37" s="479" t="s">
        <v>552</v>
      </c>
      <c r="C37" s="487"/>
    </row>
    <row r="39" spans="1:3" x14ac:dyDescent="0.3">
      <c r="B39" s="49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37B38-1153-4FC4-AD84-9D126D16A544}">
  <dimension ref="A1:F9"/>
  <sheetViews>
    <sheetView topLeftCell="C1" zoomScale="130" zoomScaleNormal="130" workbookViewId="0">
      <selection activeCell="F13" sqref="F13"/>
    </sheetView>
  </sheetViews>
  <sheetFormatPr defaultRowHeight="14.4" x14ac:dyDescent="0.3"/>
  <cols>
    <col min="1" max="1" width="11.44140625" customWidth="1"/>
    <col min="2" max="2" width="76.77734375" style="176" customWidth="1"/>
    <col min="3" max="6" width="24.44140625" customWidth="1"/>
  </cols>
  <sheetData>
    <row r="1" spans="1:6" x14ac:dyDescent="0.3">
      <c r="A1" s="23" t="s">
        <v>41</v>
      </c>
      <c r="B1" t="str">
        <f>'15.1. LR'!B1</f>
        <v>სს სილქ ბანკი</v>
      </c>
    </row>
    <row r="2" spans="1:6" x14ac:dyDescent="0.3">
      <c r="A2" s="20" t="s">
        <v>42</v>
      </c>
      <c r="B2" s="24">
        <f>'15.1. LR'!B2</f>
        <v>45747</v>
      </c>
    </row>
    <row r="3" spans="1:6" x14ac:dyDescent="0.3">
      <c r="A3" s="20"/>
      <c r="B3"/>
    </row>
    <row r="4" spans="1:6" x14ac:dyDescent="0.3">
      <c r="A4" s="493" t="s">
        <v>553</v>
      </c>
    </row>
    <row r="5" spans="1:6" ht="86.4" x14ac:dyDescent="0.3">
      <c r="B5" s="461"/>
      <c r="C5" s="494" t="s">
        <v>554</v>
      </c>
      <c r="D5" s="494" t="s">
        <v>555</v>
      </c>
      <c r="E5" s="494" t="s">
        <v>556</v>
      </c>
      <c r="F5" s="494" t="s">
        <v>557</v>
      </c>
    </row>
    <row r="6" spans="1:6" x14ac:dyDescent="0.3">
      <c r="B6" s="495" t="s">
        <v>558</v>
      </c>
      <c r="C6" s="455">
        <f>IF(C7&gt;0,C7,IF(C8&gt;0,C8,IF(C9&gt;0,C9)))</f>
        <v>540088.26727928466</v>
      </c>
      <c r="D6" s="455" t="b">
        <f>IF(D7&gt;0,D7,IF(D8&gt;0,D8,IF(D9&gt;0,D9)))</f>
        <v>0</v>
      </c>
      <c r="E6" s="455" t="b">
        <f>IF(E7&gt;0,E7,IF(E8&gt;0,E8,IF(E9&gt;0,E9)))</f>
        <v>0</v>
      </c>
      <c r="F6" s="455">
        <f>IF(F7&gt;0,F7,IF(F8&gt;0,F8,IF(F9&gt;0,F9)))</f>
        <v>540088.26727928466</v>
      </c>
    </row>
    <row r="7" spans="1:6" x14ac:dyDescent="0.3">
      <c r="B7" s="496" t="s">
        <v>513</v>
      </c>
      <c r="C7" s="497">
        <v>540088.26727928466</v>
      </c>
      <c r="D7" s="497">
        <v>0</v>
      </c>
      <c r="E7" s="497">
        <v>0</v>
      </c>
      <c r="F7" s="497">
        <v>540088.26727928466</v>
      </c>
    </row>
    <row r="8" spans="1:6" x14ac:dyDescent="0.3">
      <c r="B8" s="496" t="s">
        <v>514</v>
      </c>
      <c r="C8" s="497">
        <v>619947.66939558438</v>
      </c>
      <c r="D8" s="497">
        <v>0</v>
      </c>
      <c r="E8" s="497">
        <v>0</v>
      </c>
      <c r="F8" s="497">
        <v>619947.66939558438</v>
      </c>
    </row>
    <row r="9" spans="1:6" x14ac:dyDescent="0.3">
      <c r="B9" s="496" t="s">
        <v>515</v>
      </c>
      <c r="C9" s="497">
        <v>1177559.3972274926</v>
      </c>
      <c r="D9" s="497">
        <v>0</v>
      </c>
      <c r="E9" s="497">
        <v>0</v>
      </c>
      <c r="F9" s="497">
        <v>1177559.3972274926</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853C-65C6-48FA-8CBE-6280C5B9221E}">
  <dimension ref="A1:I42"/>
  <sheetViews>
    <sheetView zoomScale="115" zoomScaleNormal="115" workbookViewId="0">
      <pane xSplit="2" ySplit="6" topLeftCell="C33" activePane="bottomRight" state="frozen"/>
      <selection activeCell="B2" sqref="B2:C6"/>
      <selection pane="topRight" activeCell="B2" sqref="B2:C6"/>
      <selection pane="bottomLeft" activeCell="B2" sqref="B2:C6"/>
      <selection pane="bottomRight" activeCell="F43" sqref="F43"/>
    </sheetView>
  </sheetViews>
  <sheetFormatPr defaultRowHeight="14.4" x14ac:dyDescent="0.3"/>
  <cols>
    <col min="1" max="1" width="9.88671875" style="20" bestFit="1" customWidth="1"/>
    <col min="2" max="2" width="95.109375" style="53" customWidth="1"/>
    <col min="3" max="7" width="17.5546875" style="20" customWidth="1"/>
    <col min="8" max="8" width="14.5546875" bestFit="1" customWidth="1"/>
    <col min="9" max="9" width="11.109375" bestFit="1" customWidth="1"/>
  </cols>
  <sheetData>
    <row r="1" spans="1:9" x14ac:dyDescent="0.3">
      <c r="A1" s="20" t="s">
        <v>41</v>
      </c>
      <c r="B1" s="20" t="str">
        <f>Info!C2</f>
        <v>სს სილქ ბანკი</v>
      </c>
      <c r="G1" s="163"/>
    </row>
    <row r="2" spans="1:9" x14ac:dyDescent="0.3">
      <c r="A2" s="20" t="s">
        <v>42</v>
      </c>
      <c r="B2" s="24">
        <f>'1. key ratios'!B2</f>
        <v>45747</v>
      </c>
    </row>
    <row r="3" spans="1:9" x14ac:dyDescent="0.3">
      <c r="B3" s="289"/>
    </row>
    <row r="4" spans="1:9" ht="40.5" customHeight="1" thickBot="1" x14ac:dyDescent="0.35">
      <c r="A4" s="20" t="s">
        <v>559</v>
      </c>
      <c r="B4" s="362" t="s">
        <v>30</v>
      </c>
    </row>
    <row r="5" spans="1:9" x14ac:dyDescent="0.3">
      <c r="A5" s="498"/>
      <c r="B5" s="499"/>
      <c r="C5" s="878" t="s">
        <v>560</v>
      </c>
      <c r="D5" s="878"/>
      <c r="E5" s="878"/>
      <c r="F5" s="878"/>
      <c r="G5" s="879" t="s">
        <v>561</v>
      </c>
    </row>
    <row r="6" spans="1:9" x14ac:dyDescent="0.3">
      <c r="A6" s="500"/>
      <c r="B6" s="501"/>
      <c r="C6" s="502" t="s">
        <v>562</v>
      </c>
      <c r="D6" s="502" t="s">
        <v>563</v>
      </c>
      <c r="E6" s="502" t="s">
        <v>564</v>
      </c>
      <c r="F6" s="502" t="s">
        <v>565</v>
      </c>
      <c r="G6" s="880"/>
    </row>
    <row r="7" spans="1:9" x14ac:dyDescent="0.3">
      <c r="A7" s="503"/>
      <c r="B7" s="504" t="s">
        <v>79</v>
      </c>
      <c r="C7" s="505"/>
      <c r="D7" s="505"/>
      <c r="E7" s="505"/>
      <c r="F7" s="505"/>
      <c r="G7" s="506"/>
    </row>
    <row r="8" spans="1:9" x14ac:dyDescent="0.3">
      <c r="A8" s="406">
        <v>1</v>
      </c>
      <c r="B8" s="507" t="s">
        <v>566</v>
      </c>
      <c r="C8" s="67">
        <f>SUM(C9:C10)</f>
        <v>55325331.81973204</v>
      </c>
      <c r="D8" s="67">
        <f>SUM(D9:D10)</f>
        <v>0</v>
      </c>
      <c r="E8" s="67">
        <f>SUM(E9:E10)</f>
        <v>0</v>
      </c>
      <c r="F8" s="67">
        <f>SUM(F9)</f>
        <v>0</v>
      </c>
      <c r="G8" s="508">
        <f>SUM(G9)</f>
        <v>55325331.81973204</v>
      </c>
    </row>
    <row r="9" spans="1:9" x14ac:dyDescent="0.3">
      <c r="A9" s="406">
        <v>2</v>
      </c>
      <c r="B9" s="509" t="s">
        <v>20</v>
      </c>
      <c r="C9" s="67">
        <v>55325331.81973204</v>
      </c>
      <c r="D9" s="67"/>
      <c r="E9" s="67"/>
      <c r="F9" s="67">
        <v>0</v>
      </c>
      <c r="G9" s="508">
        <f>SUM(C9:F9)*1</f>
        <v>55325331.81973204</v>
      </c>
    </row>
    <row r="10" spans="1:9" x14ac:dyDescent="0.3">
      <c r="A10" s="406">
        <v>3</v>
      </c>
      <c r="B10" s="509" t="s">
        <v>567</v>
      </c>
      <c r="C10" s="510"/>
      <c r="D10" s="510"/>
      <c r="E10" s="510"/>
      <c r="F10" s="67">
        <v>21322067.709817775</v>
      </c>
      <c r="G10" s="508">
        <f>SUM(C10:F10)*1</f>
        <v>21322067.709817775</v>
      </c>
    </row>
    <row r="11" spans="1:9" x14ac:dyDescent="0.3">
      <c r="A11" s="406">
        <v>4</v>
      </c>
      <c r="B11" s="507" t="s">
        <v>568</v>
      </c>
      <c r="C11" s="67">
        <f>SUM(C12:C13)</f>
        <v>6399140.2599999998</v>
      </c>
      <c r="D11" s="67">
        <f>SUM(D12:D13)</f>
        <v>29894916.419999987</v>
      </c>
      <c r="E11" s="67">
        <f>SUM(E12:E13)</f>
        <v>12575813.830000002</v>
      </c>
      <c r="F11" s="67">
        <f>SUM(F12:F13)</f>
        <v>0</v>
      </c>
      <c r="G11" s="508">
        <f>SUM(G12:G13)</f>
        <v>44922731.495499991</v>
      </c>
    </row>
    <row r="12" spans="1:9" x14ac:dyDescent="0.3">
      <c r="A12" s="406">
        <v>5</v>
      </c>
      <c r="B12" s="509" t="s">
        <v>569</v>
      </c>
      <c r="C12" s="67">
        <v>5466190.4199999999</v>
      </c>
      <c r="D12" s="75">
        <v>28260142.529999986</v>
      </c>
      <c r="E12" s="67">
        <v>11802103.140000002</v>
      </c>
      <c r="F12" s="67">
        <v>0</v>
      </c>
      <c r="G12" s="508">
        <f>SUM(C12:F12)*0.95</f>
        <v>43252014.28549999</v>
      </c>
      <c r="H12" s="511"/>
      <c r="I12" s="58"/>
    </row>
    <row r="13" spans="1:9" x14ac:dyDescent="0.3">
      <c r="A13" s="406">
        <v>6</v>
      </c>
      <c r="B13" s="509" t="s">
        <v>570</v>
      </c>
      <c r="C13" s="67">
        <v>932949.84</v>
      </c>
      <c r="D13" s="75">
        <v>1634773.8900000004</v>
      </c>
      <c r="E13" s="67">
        <v>773710.69</v>
      </c>
      <c r="F13" s="67">
        <v>0</v>
      </c>
      <c r="G13" s="508">
        <f>SUM(C13:F13)/2</f>
        <v>1670717.2100000002</v>
      </c>
      <c r="I13" s="58">
        <f>I11-I12</f>
        <v>0</v>
      </c>
    </row>
    <row r="14" spans="1:9" x14ac:dyDescent="0.3">
      <c r="A14" s="406">
        <v>7</v>
      </c>
      <c r="B14" s="507" t="s">
        <v>571</v>
      </c>
      <c r="C14" s="67">
        <f>SUM(C15:C16)</f>
        <v>10097907.790000005</v>
      </c>
      <c r="D14" s="67">
        <f>SUM(D15:D16)</f>
        <v>67654892.650000006</v>
      </c>
      <c r="E14" s="67">
        <f>SUM(E15:E16)</f>
        <v>33207.599999999999</v>
      </c>
      <c r="F14" s="67">
        <f>SUM(F15:F16)</f>
        <v>0</v>
      </c>
      <c r="G14" s="508">
        <f>SUM(G15:G16)</f>
        <v>38860540.519999996</v>
      </c>
      <c r="I14" s="58"/>
    </row>
    <row r="15" spans="1:9" ht="55.2" x14ac:dyDescent="0.3">
      <c r="A15" s="406">
        <v>8</v>
      </c>
      <c r="B15" s="512" t="s">
        <v>572</v>
      </c>
      <c r="C15" s="67">
        <v>10032980.790000005</v>
      </c>
      <c r="D15" s="513">
        <v>66554131.690000005</v>
      </c>
      <c r="E15" s="513">
        <v>33207.599999999999</v>
      </c>
      <c r="F15" s="513">
        <v>0</v>
      </c>
      <c r="G15" s="508">
        <f>SUM(C15:F15)/2</f>
        <v>38310160.039999999</v>
      </c>
      <c r="H15" s="90"/>
      <c r="I15" s="58"/>
    </row>
    <row r="16" spans="1:9" ht="27.6" x14ac:dyDescent="0.3">
      <c r="A16" s="406">
        <v>9</v>
      </c>
      <c r="B16" s="509" t="s">
        <v>573</v>
      </c>
      <c r="C16" s="514">
        <v>64927</v>
      </c>
      <c r="D16" s="67">
        <v>1100760.96</v>
      </c>
      <c r="E16" s="67"/>
      <c r="F16" s="67"/>
      <c r="G16" s="508">
        <f>C16*0+D16/2+E16/2</f>
        <v>550380.48</v>
      </c>
    </row>
    <row r="17" spans="1:8" x14ac:dyDescent="0.3">
      <c r="A17" s="406">
        <v>10</v>
      </c>
      <c r="B17" s="507" t="s">
        <v>574</v>
      </c>
      <c r="C17" s="67"/>
      <c r="D17" s="75"/>
      <c r="E17" s="67"/>
      <c r="F17" s="67"/>
      <c r="G17" s="508"/>
    </row>
    <row r="18" spans="1:8" x14ac:dyDescent="0.3">
      <c r="A18" s="406">
        <v>11</v>
      </c>
      <c r="B18" s="507" t="s">
        <v>132</v>
      </c>
      <c r="C18" s="67">
        <f>SUM(C19:C20)</f>
        <v>1357339.1134803621</v>
      </c>
      <c r="D18" s="75">
        <f>SUM(D19:D20)</f>
        <v>35893.766611955027</v>
      </c>
      <c r="E18" s="67">
        <f>SUM(E19:E20)</f>
        <v>0</v>
      </c>
      <c r="F18" s="67">
        <f>SUM(F19:F20)</f>
        <v>0</v>
      </c>
      <c r="G18" s="508">
        <f>SUM(G19:G20)</f>
        <v>0</v>
      </c>
    </row>
    <row r="19" spans="1:8" x14ac:dyDescent="0.3">
      <c r="A19" s="406">
        <v>12</v>
      </c>
      <c r="B19" s="509" t="s">
        <v>575</v>
      </c>
      <c r="C19" s="510"/>
      <c r="D19" s="75">
        <v>35893.766611955027</v>
      </c>
      <c r="E19" s="67"/>
      <c r="F19" s="67"/>
      <c r="G19" s="508">
        <f>D19*0</f>
        <v>0</v>
      </c>
    </row>
    <row r="20" spans="1:8" ht="27.6" x14ac:dyDescent="0.3">
      <c r="A20" s="406">
        <v>13</v>
      </c>
      <c r="B20" s="509" t="s">
        <v>576</v>
      </c>
      <c r="C20" s="67">
        <v>1357339.1134803621</v>
      </c>
      <c r="D20" s="67"/>
      <c r="E20" s="67"/>
      <c r="F20" s="67"/>
      <c r="G20" s="508">
        <f>C20*0</f>
        <v>0</v>
      </c>
    </row>
    <row r="21" spans="1:8" x14ac:dyDescent="0.3">
      <c r="A21" s="515">
        <v>14</v>
      </c>
      <c r="B21" s="516" t="s">
        <v>577</v>
      </c>
      <c r="C21" s="510"/>
      <c r="D21" s="510"/>
      <c r="E21" s="510"/>
      <c r="F21" s="510"/>
      <c r="G21" s="517">
        <f>SUM(G8,G11,G14,G17,G18,G10)</f>
        <v>160430671.54504979</v>
      </c>
      <c r="H21" s="90"/>
    </row>
    <row r="22" spans="1:8" x14ac:dyDescent="0.3">
      <c r="A22" s="518"/>
      <c r="B22" s="519" t="s">
        <v>80</v>
      </c>
      <c r="C22" s="520"/>
      <c r="D22" s="521"/>
      <c r="E22" s="520"/>
      <c r="F22" s="520"/>
      <c r="G22" s="522"/>
    </row>
    <row r="23" spans="1:8" x14ac:dyDescent="0.3">
      <c r="A23" s="406">
        <v>15</v>
      </c>
      <c r="B23" s="507" t="s">
        <v>486</v>
      </c>
      <c r="C23" s="70">
        <v>52549445.50000003</v>
      </c>
      <c r="D23" s="70"/>
      <c r="E23" s="70"/>
      <c r="F23" s="70">
        <v>73336.75</v>
      </c>
      <c r="G23" s="523">
        <v>2287683.7555</v>
      </c>
    </row>
    <row r="24" spans="1:8" x14ac:dyDescent="0.3">
      <c r="A24" s="406">
        <v>16</v>
      </c>
      <c r="B24" s="507" t="s">
        <v>578</v>
      </c>
      <c r="C24" s="67">
        <f>SUM(C25:C27,C29,C31)</f>
        <v>0</v>
      </c>
      <c r="D24" s="75">
        <f>SUM(D25:D27,D29,D31)</f>
        <v>13420090.688814379</v>
      </c>
      <c r="E24" s="67">
        <f>SUM(E25:E27,E29,E31)</f>
        <v>17551296.103316315</v>
      </c>
      <c r="F24" s="67">
        <f>SUM(F25:F27,F29,F31)</f>
        <v>99887434.784112215</v>
      </c>
      <c r="G24" s="508">
        <f>SUM(G25:G27,G29,G31)</f>
        <v>100636479.26245834</v>
      </c>
    </row>
    <row r="25" spans="1:8" ht="27.6" x14ac:dyDescent="0.3">
      <c r="A25" s="406">
        <v>17</v>
      </c>
      <c r="B25" s="509" t="s">
        <v>579</v>
      </c>
      <c r="C25" s="67"/>
      <c r="D25" s="75"/>
      <c r="E25" s="67"/>
      <c r="F25" s="67"/>
      <c r="G25" s="508"/>
    </row>
    <row r="26" spans="1:8" ht="27.6" x14ac:dyDescent="0.3">
      <c r="A26" s="406">
        <v>18</v>
      </c>
      <c r="B26" s="509" t="s">
        <v>580</v>
      </c>
      <c r="C26" s="67"/>
      <c r="D26" s="75">
        <v>379391.93999999994</v>
      </c>
      <c r="E26" s="67"/>
      <c r="F26" s="67"/>
      <c r="G26" s="508">
        <f>D26*0.15</f>
        <v>56908.79099999999</v>
      </c>
    </row>
    <row r="27" spans="1:8" x14ac:dyDescent="0.3">
      <c r="A27" s="406">
        <v>19</v>
      </c>
      <c r="B27" s="509" t="s">
        <v>581</v>
      </c>
      <c r="C27" s="67"/>
      <c r="D27" s="70">
        <v>13040698.74881438</v>
      </c>
      <c r="E27" s="70">
        <v>17551296.103316315</v>
      </c>
      <c r="F27" s="70">
        <v>99043496.029395729</v>
      </c>
      <c r="G27" s="508">
        <v>99862222.529949337</v>
      </c>
    </row>
    <row r="28" spans="1:8" x14ac:dyDescent="0.3">
      <c r="A28" s="406">
        <v>20</v>
      </c>
      <c r="B28" s="524" t="s">
        <v>582</v>
      </c>
      <c r="C28" s="67"/>
      <c r="E28" s="67"/>
      <c r="F28" s="67"/>
      <c r="G28" s="508"/>
    </row>
    <row r="29" spans="1:8" x14ac:dyDescent="0.3">
      <c r="A29" s="406">
        <v>21</v>
      </c>
      <c r="B29" s="509" t="s">
        <v>583</v>
      </c>
      <c r="C29" s="67"/>
      <c r="D29" s="75"/>
      <c r="E29" s="67"/>
      <c r="F29" s="67"/>
      <c r="G29" s="508"/>
    </row>
    <row r="30" spans="1:8" x14ac:dyDescent="0.3">
      <c r="A30" s="406">
        <v>22</v>
      </c>
      <c r="B30" s="524" t="s">
        <v>582</v>
      </c>
      <c r="C30" s="67"/>
      <c r="D30" s="75"/>
      <c r="E30" s="67"/>
      <c r="F30" s="67"/>
      <c r="G30" s="508"/>
    </row>
    <row r="31" spans="1:8" x14ac:dyDescent="0.3">
      <c r="A31" s="406">
        <v>23</v>
      </c>
      <c r="B31" s="509" t="s">
        <v>584</v>
      </c>
      <c r="C31" s="67"/>
      <c r="D31" s="70">
        <v>0</v>
      </c>
      <c r="E31" s="70"/>
      <c r="F31" s="67">
        <v>843938.7547164862</v>
      </c>
      <c r="G31" s="508">
        <f>E31*0.5+F31*0.85</f>
        <v>717347.9415090133</v>
      </c>
    </row>
    <row r="32" spans="1:8" x14ac:dyDescent="0.3">
      <c r="A32" s="406">
        <v>24</v>
      </c>
      <c r="B32" s="507" t="s">
        <v>585</v>
      </c>
      <c r="C32" s="67"/>
      <c r="D32" s="75"/>
      <c r="E32" s="67"/>
      <c r="F32" s="67"/>
      <c r="G32" s="508"/>
    </row>
    <row r="33" spans="1:7" x14ac:dyDescent="0.3">
      <c r="A33" s="406">
        <v>25</v>
      </c>
      <c r="B33" s="507" t="s">
        <v>115</v>
      </c>
      <c r="C33" s="67">
        <f>SUM(C34:C35)</f>
        <v>1653108.3510768544</v>
      </c>
      <c r="D33" s="67">
        <f>SUM(D34:D35)</f>
        <v>1065195.5771662407</v>
      </c>
      <c r="E33" s="67">
        <f>SUM(E34:E35)</f>
        <v>0</v>
      </c>
      <c r="F33" s="67">
        <f>SUM(F34:F35)</f>
        <v>19597363.659156285</v>
      </c>
      <c r="G33" s="508">
        <f>SUM(G34:G35)</f>
        <v>21858092.954052351</v>
      </c>
    </row>
    <row r="34" spans="1:7" x14ac:dyDescent="0.3">
      <c r="A34" s="406">
        <v>26</v>
      </c>
      <c r="B34" s="509" t="s">
        <v>586</v>
      </c>
      <c r="C34" s="510"/>
      <c r="D34" s="75">
        <v>150046.31047218281</v>
      </c>
      <c r="E34" s="67"/>
      <c r="F34" s="67"/>
      <c r="G34" s="508">
        <f>D34*1</f>
        <v>150046.31047218281</v>
      </c>
    </row>
    <row r="35" spans="1:7" x14ac:dyDescent="0.3">
      <c r="A35" s="406">
        <v>27</v>
      </c>
      <c r="B35" s="509" t="s">
        <v>587</v>
      </c>
      <c r="C35" s="67">
        <f>'2. SOFP'!E25-'2. SOFP'!C64-'2. SOFP'!C29</f>
        <v>1653108.3510768544</v>
      </c>
      <c r="D35" s="75">
        <v>915149.26669405773</v>
      </c>
      <c r="E35" s="67"/>
      <c r="F35" s="67">
        <v>19597363.659156285</v>
      </c>
      <c r="G35" s="508">
        <f>C35+D35*0.5+F35</f>
        <v>21708046.643580168</v>
      </c>
    </row>
    <row r="36" spans="1:7" x14ac:dyDescent="0.3">
      <c r="A36" s="406">
        <v>28</v>
      </c>
      <c r="B36" s="507" t="s">
        <v>588</v>
      </c>
      <c r="C36" s="67"/>
      <c r="D36" s="75">
        <v>11087447.77</v>
      </c>
      <c r="E36" s="67">
        <v>12149812.030000001</v>
      </c>
      <c r="F36" s="67">
        <v>464619.52000000002</v>
      </c>
      <c r="G36" s="508">
        <f>D36*0.05+E36*0.1+F36*0.15</f>
        <v>1839046.5195000002</v>
      </c>
    </row>
    <row r="37" spans="1:7" x14ac:dyDescent="0.3">
      <c r="A37" s="515">
        <v>29</v>
      </c>
      <c r="B37" s="516" t="s">
        <v>589</v>
      </c>
      <c r="C37" s="510"/>
      <c r="D37" s="510"/>
      <c r="E37" s="510"/>
      <c r="F37" s="510"/>
      <c r="G37" s="517">
        <f>SUM(G23:G24,G32:G33,G36)</f>
        <v>126621302.4915107</v>
      </c>
    </row>
    <row r="38" spans="1:7" x14ac:dyDescent="0.3">
      <c r="A38" s="503"/>
      <c r="B38" s="525"/>
      <c r="C38" s="526"/>
      <c r="D38" s="526"/>
      <c r="E38" s="526"/>
      <c r="F38" s="526"/>
      <c r="G38" s="527"/>
    </row>
    <row r="39" spans="1:7" ht="15" thickBot="1" x14ac:dyDescent="0.35">
      <c r="A39" s="528">
        <v>30</v>
      </c>
      <c r="B39" s="529" t="s">
        <v>30</v>
      </c>
      <c r="C39" s="530"/>
      <c r="D39" s="436"/>
      <c r="E39" s="436"/>
      <c r="F39" s="437"/>
      <c r="G39" s="531">
        <f>IFERROR(G21/G37,0)</f>
        <v>1.2670116985710664</v>
      </c>
    </row>
    <row r="41" spans="1:7" x14ac:dyDescent="0.3">
      <c r="D41" s="532"/>
      <c r="G41" s="747"/>
    </row>
    <row r="42" spans="1:7" ht="27.6" x14ac:dyDescent="0.3">
      <c r="B42" s="53" t="s">
        <v>590</v>
      </c>
    </row>
  </sheetData>
  <mergeCells count="2">
    <mergeCell ref="C5:F5"/>
    <mergeCell ref="G5:G6"/>
  </mergeCell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238AF-A564-41CE-AF6F-4005534D1793}">
  <dimension ref="A1:H23"/>
  <sheetViews>
    <sheetView showGridLines="0" zoomScale="130" zoomScaleNormal="130" workbookViewId="0">
      <selection activeCell="A19" sqref="A19"/>
    </sheetView>
  </sheetViews>
  <sheetFormatPr defaultColWidth="9.109375" defaultRowHeight="12" x14ac:dyDescent="0.25"/>
  <cols>
    <col min="1" max="1" width="11.88671875" style="534" bestFit="1" customWidth="1"/>
    <col min="2" max="2" width="92.33203125" style="534" customWidth="1"/>
    <col min="3" max="4" width="15.33203125" style="534" customWidth="1"/>
    <col min="5" max="5" width="17.44140625" style="534" bestFit="1" customWidth="1"/>
    <col min="6" max="6" width="15.88671875" style="534" customWidth="1"/>
    <col min="7" max="7" width="16" style="534" customWidth="1"/>
    <col min="8" max="8" width="16.88671875" style="534" customWidth="1"/>
    <col min="9" max="16384" width="9.109375" style="534"/>
  </cols>
  <sheetData>
    <row r="1" spans="1:8" ht="13.8" x14ac:dyDescent="0.3">
      <c r="A1" s="533" t="s">
        <v>41</v>
      </c>
      <c r="B1" s="22" t="str">
        <f>Info!C2</f>
        <v>სს სილქ ბანკი</v>
      </c>
    </row>
    <row r="2" spans="1:8" x14ac:dyDescent="0.25">
      <c r="A2" s="533" t="s">
        <v>42</v>
      </c>
      <c r="B2" s="535">
        <f>'1. key ratios'!B2</f>
        <v>45747</v>
      </c>
    </row>
    <row r="3" spans="1:8" x14ac:dyDescent="0.25">
      <c r="A3" s="536" t="s">
        <v>591</v>
      </c>
    </row>
    <row r="4" spans="1:8" ht="40.5" customHeight="1" x14ac:dyDescent="0.25"/>
    <row r="5" spans="1:8" x14ac:dyDescent="0.25">
      <c r="A5" s="881" t="s">
        <v>592</v>
      </c>
      <c r="B5" s="882"/>
      <c r="C5" s="887" t="s">
        <v>593</v>
      </c>
      <c r="D5" s="888"/>
      <c r="E5" s="888"/>
      <c r="F5" s="888"/>
      <c r="G5" s="888"/>
      <c r="H5" s="889"/>
    </row>
    <row r="6" spans="1:8" x14ac:dyDescent="0.25">
      <c r="A6" s="883"/>
      <c r="B6" s="884"/>
      <c r="C6" s="890"/>
      <c r="D6" s="891"/>
      <c r="E6" s="891"/>
      <c r="F6" s="891"/>
      <c r="G6" s="891"/>
      <c r="H6" s="892"/>
    </row>
    <row r="7" spans="1:8" ht="36" x14ac:dyDescent="0.25">
      <c r="A7" s="885"/>
      <c r="B7" s="886"/>
      <c r="C7" s="537" t="s">
        <v>594</v>
      </c>
      <c r="D7" s="537" t="s">
        <v>595</v>
      </c>
      <c r="E7" s="537" t="s">
        <v>596</v>
      </c>
      <c r="F7" s="537" t="s">
        <v>597</v>
      </c>
      <c r="G7" s="537" t="s">
        <v>598</v>
      </c>
      <c r="H7" s="537" t="s">
        <v>88</v>
      </c>
    </row>
    <row r="8" spans="1:8" x14ac:dyDescent="0.25">
      <c r="A8" s="538">
        <v>1</v>
      </c>
      <c r="B8" s="539" t="s">
        <v>434</v>
      </c>
      <c r="C8" s="540">
        <v>3819911.44</v>
      </c>
      <c r="D8" s="541">
        <v>7288697.0535219861</v>
      </c>
      <c r="E8" s="540">
        <v>15561726.209097767</v>
      </c>
      <c r="F8" s="540">
        <v>1450725.0687907888</v>
      </c>
      <c r="G8" s="542"/>
      <c r="H8" s="541">
        <f t="shared" ref="H8:H21" si="0">SUM(C8:G8)</f>
        <v>28121059.771410543</v>
      </c>
    </row>
    <row r="9" spans="1:8" x14ac:dyDescent="0.25">
      <c r="A9" s="538">
        <v>2</v>
      </c>
      <c r="B9" s="539" t="s">
        <v>435</v>
      </c>
      <c r="C9" s="542"/>
      <c r="D9" s="542"/>
      <c r="E9" s="542"/>
      <c r="F9" s="542"/>
      <c r="G9" s="542"/>
      <c r="H9" s="541">
        <f t="shared" si="0"/>
        <v>0</v>
      </c>
    </row>
    <row r="10" spans="1:8" x14ac:dyDescent="0.25">
      <c r="A10" s="538">
        <v>3</v>
      </c>
      <c r="B10" s="539" t="s">
        <v>436</v>
      </c>
      <c r="C10" s="542"/>
      <c r="D10" s="542"/>
      <c r="E10" s="542"/>
      <c r="F10" s="542"/>
      <c r="G10" s="542"/>
      <c r="H10" s="541">
        <f t="shared" si="0"/>
        <v>0</v>
      </c>
    </row>
    <row r="11" spans="1:8" x14ac:dyDescent="0.25">
      <c r="A11" s="538">
        <v>4</v>
      </c>
      <c r="B11" s="539" t="s">
        <v>437</v>
      </c>
      <c r="C11" s="542"/>
      <c r="D11" s="542"/>
      <c r="E11" s="542"/>
      <c r="F11" s="542"/>
      <c r="G11" s="542"/>
      <c r="H11" s="541">
        <f t="shared" si="0"/>
        <v>0</v>
      </c>
    </row>
    <row r="12" spans="1:8" x14ac:dyDescent="0.25">
      <c r="A12" s="538">
        <v>5</v>
      </c>
      <c r="B12" s="539" t="s">
        <v>438</v>
      </c>
      <c r="C12" s="542"/>
      <c r="D12" s="542"/>
      <c r="E12" s="542"/>
      <c r="F12" s="542"/>
      <c r="G12" s="542"/>
      <c r="H12" s="541">
        <f t="shared" si="0"/>
        <v>0</v>
      </c>
    </row>
    <row r="13" spans="1:8" x14ac:dyDescent="0.25">
      <c r="A13" s="538">
        <v>6</v>
      </c>
      <c r="B13" s="539" t="s">
        <v>439</v>
      </c>
      <c r="C13" s="541">
        <v>13697608.489999995</v>
      </c>
      <c r="D13" s="540">
        <v>8500000</v>
      </c>
      <c r="E13" s="542"/>
      <c r="F13" s="540">
        <v>0</v>
      </c>
      <c r="G13" s="542"/>
      <c r="H13" s="541">
        <f t="shared" si="0"/>
        <v>22197608.489999995</v>
      </c>
    </row>
    <row r="14" spans="1:8" x14ac:dyDescent="0.25">
      <c r="A14" s="544">
        <v>7</v>
      </c>
      <c r="B14" s="545" t="s">
        <v>440</v>
      </c>
      <c r="C14" s="542"/>
      <c r="D14" s="540">
        <v>24587280.436664756</v>
      </c>
      <c r="E14" s="540">
        <v>17516254.830506068</v>
      </c>
      <c r="F14" s="540">
        <v>39175746.34897048</v>
      </c>
      <c r="G14" s="546">
        <v>21776.868898653694</v>
      </c>
      <c r="H14" s="540">
        <f t="shared" si="0"/>
        <v>81301058.485039964</v>
      </c>
    </row>
    <row r="15" spans="1:8" x14ac:dyDescent="0.25">
      <c r="A15" s="544">
        <v>8</v>
      </c>
      <c r="B15" s="545" t="s">
        <v>441</v>
      </c>
      <c r="C15" s="542"/>
      <c r="D15" s="540">
        <v>6100775.4242180893</v>
      </c>
      <c r="E15" s="540">
        <v>23010718.201363008</v>
      </c>
      <c r="F15" s="540">
        <v>15934134.481016379</v>
      </c>
      <c r="G15" s="540">
        <v>3288804.28988891</v>
      </c>
      <c r="H15" s="540">
        <f>SUM(C15:G15)</f>
        <v>48334432.396486387</v>
      </c>
    </row>
    <row r="16" spans="1:8" x14ac:dyDescent="0.25">
      <c r="A16" s="538">
        <v>9</v>
      </c>
      <c r="B16" s="539" t="s">
        <v>442</v>
      </c>
      <c r="C16" s="542"/>
      <c r="D16" s="541"/>
      <c r="E16" s="541"/>
      <c r="F16" s="541"/>
      <c r="G16" s="542"/>
      <c r="H16" s="541">
        <f t="shared" si="0"/>
        <v>0</v>
      </c>
    </row>
    <row r="17" spans="1:8" x14ac:dyDescent="0.25">
      <c r="A17" s="538">
        <v>10</v>
      </c>
      <c r="B17" s="547" t="s">
        <v>443</v>
      </c>
      <c r="C17" s="542"/>
      <c r="D17" s="541">
        <v>77194.075347850041</v>
      </c>
      <c r="E17" s="541">
        <v>133410.89331666389</v>
      </c>
      <c r="F17" s="541">
        <v>462921.01043046219</v>
      </c>
      <c r="G17" s="541">
        <v>7315.3001963909855</v>
      </c>
      <c r="H17" s="541">
        <f t="shared" si="0"/>
        <v>680841.27929136704</v>
      </c>
    </row>
    <row r="18" spans="1:8" x14ac:dyDescent="0.25">
      <c r="A18" s="538">
        <v>11</v>
      </c>
      <c r="B18" s="539" t="s">
        <v>444</v>
      </c>
      <c r="C18" s="542"/>
      <c r="D18" s="546"/>
      <c r="E18" s="546"/>
      <c r="F18" s="542"/>
      <c r="G18" s="546"/>
      <c r="H18" s="541">
        <f t="shared" si="0"/>
        <v>0</v>
      </c>
    </row>
    <row r="19" spans="1:8" x14ac:dyDescent="0.25">
      <c r="A19" s="538">
        <v>12</v>
      </c>
      <c r="B19" s="539" t="s">
        <v>445</v>
      </c>
      <c r="C19" s="542"/>
      <c r="D19" s="542"/>
      <c r="E19" s="542"/>
      <c r="F19" s="542"/>
      <c r="G19" s="542"/>
      <c r="H19" s="541">
        <f t="shared" si="0"/>
        <v>0</v>
      </c>
    </row>
    <row r="20" spans="1:8" x14ac:dyDescent="0.25">
      <c r="A20" s="544">
        <v>13</v>
      </c>
      <c r="B20" s="545" t="s">
        <v>446</v>
      </c>
      <c r="C20" s="542"/>
      <c r="D20" s="542"/>
      <c r="E20" s="542"/>
      <c r="F20" s="542"/>
      <c r="G20" s="542"/>
      <c r="H20" s="541">
        <f t="shared" si="0"/>
        <v>0</v>
      </c>
    </row>
    <row r="21" spans="1:8" x14ac:dyDescent="0.25">
      <c r="A21" s="538">
        <v>14</v>
      </c>
      <c r="B21" s="539" t="s">
        <v>447</v>
      </c>
      <c r="C21" s="548">
        <f>'2. SOFP'!E8</f>
        <v>4442593.9499999983</v>
      </c>
      <c r="D21" s="548">
        <v>6921354.139628496</v>
      </c>
      <c r="E21" s="542">
        <f>'2. SOFP'!D20</f>
        <v>0</v>
      </c>
      <c r="F21" s="542"/>
      <c r="G21" s="541">
        <v>17965177</v>
      </c>
      <c r="H21" s="541">
        <f t="shared" si="0"/>
        <v>29329125.089628495</v>
      </c>
    </row>
    <row r="22" spans="1:8" x14ac:dyDescent="0.25">
      <c r="A22" s="549">
        <v>15</v>
      </c>
      <c r="B22" s="550" t="s">
        <v>88</v>
      </c>
      <c r="C22" s="541">
        <f t="shared" ref="C22:H22" si="1">SUM(C18:C21)+SUM(C8:C16)</f>
        <v>21960113.879999995</v>
      </c>
      <c r="D22" s="541">
        <f t="shared" si="1"/>
        <v>53398107.054033324</v>
      </c>
      <c r="E22" s="541">
        <f t="shared" si="1"/>
        <v>56088699.240966842</v>
      </c>
      <c r="F22" s="541">
        <f t="shared" si="1"/>
        <v>56560605.898777649</v>
      </c>
      <c r="G22" s="541">
        <f t="shared" si="1"/>
        <v>21275758.158787563</v>
      </c>
      <c r="H22" s="541">
        <f t="shared" si="1"/>
        <v>209283284.23256537</v>
      </c>
    </row>
    <row r="23" spans="1:8" x14ac:dyDescent="0.25">
      <c r="H23" s="748"/>
    </row>
  </sheetData>
  <mergeCells count="2">
    <mergeCell ref="A5:B7"/>
    <mergeCell ref="C5:H6"/>
  </mergeCells>
  <conditionalFormatting sqref="A5">
    <cfRule type="duplicateValues" dxfId="27" priority="1"/>
    <cfRule type="duplicateValues" dxfId="26" priority="2"/>
    <cfRule type="duplicateValues" dxfId="25" priority="3"/>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D7C67-8CF4-4E95-BD15-777621B51437}">
  <dimension ref="A1:H24"/>
  <sheetViews>
    <sheetView showGridLines="0" topLeftCell="C6" zoomScale="145" zoomScaleNormal="145" workbookViewId="0">
      <selection activeCell="I16" sqref="I16"/>
    </sheetView>
  </sheetViews>
  <sheetFormatPr defaultColWidth="9.109375" defaultRowHeight="12" x14ac:dyDescent="0.25"/>
  <cols>
    <col min="1" max="1" width="11.88671875" style="573" bestFit="1" customWidth="1"/>
    <col min="2" max="2" width="86.88671875" style="534" customWidth="1"/>
    <col min="3" max="3" width="25.6640625" style="534" customWidth="1"/>
    <col min="4" max="4" width="22.5546875" style="534" customWidth="1"/>
    <col min="5" max="5" width="20.109375" style="534" customWidth="1"/>
    <col min="6" max="6" width="16" style="534" customWidth="1"/>
    <col min="7" max="7" width="20" style="534" customWidth="1"/>
    <col min="8" max="8" width="20.5546875" style="534" customWidth="1"/>
    <col min="9" max="16384" width="9.109375" style="534"/>
  </cols>
  <sheetData>
    <row r="1" spans="1:8" ht="13.8" x14ac:dyDescent="0.3">
      <c r="A1" s="533" t="s">
        <v>41</v>
      </c>
      <c r="B1" s="22" t="str">
        <f>Info!C2</f>
        <v>სს სილქ ბანკი</v>
      </c>
      <c r="C1" s="552"/>
      <c r="D1" s="552"/>
      <c r="E1" s="552"/>
      <c r="F1" s="552"/>
      <c r="G1" s="552"/>
      <c r="H1" s="552"/>
    </row>
    <row r="2" spans="1:8" x14ac:dyDescent="0.25">
      <c r="A2" s="533" t="s">
        <v>42</v>
      </c>
      <c r="B2" s="535">
        <f>'1. key ratios'!B2</f>
        <v>45747</v>
      </c>
      <c r="C2" s="552"/>
      <c r="D2" s="552"/>
      <c r="E2" s="552"/>
      <c r="F2" s="552"/>
      <c r="G2" s="552"/>
      <c r="H2" s="552"/>
    </row>
    <row r="3" spans="1:8" x14ac:dyDescent="0.25">
      <c r="A3" s="536" t="s">
        <v>599</v>
      </c>
      <c r="B3" s="552"/>
      <c r="C3" s="552"/>
      <c r="D3" s="552"/>
      <c r="E3" s="552"/>
      <c r="F3" s="552"/>
      <c r="G3" s="552"/>
      <c r="H3" s="552"/>
    </row>
    <row r="4" spans="1:8" ht="40.5" customHeight="1" x14ac:dyDescent="0.25">
      <c r="A4" s="553"/>
      <c r="B4" s="552"/>
      <c r="C4" s="554" t="s">
        <v>600</v>
      </c>
      <c r="D4" s="554" t="s">
        <v>601</v>
      </c>
      <c r="E4" s="554" t="s">
        <v>602</v>
      </c>
      <c r="F4" s="554" t="s">
        <v>603</v>
      </c>
      <c r="G4" s="554" t="s">
        <v>604</v>
      </c>
      <c r="H4" s="554" t="s">
        <v>605</v>
      </c>
    </row>
    <row r="5" spans="1:8" ht="33.9" customHeight="1" x14ac:dyDescent="0.25">
      <c r="A5" s="881" t="s">
        <v>606</v>
      </c>
      <c r="B5" s="882"/>
      <c r="C5" s="893" t="s">
        <v>607</v>
      </c>
      <c r="D5" s="893"/>
      <c r="E5" s="893" t="s">
        <v>608</v>
      </c>
      <c r="F5" s="894" t="s">
        <v>609</v>
      </c>
      <c r="G5" s="894" t="s">
        <v>610</v>
      </c>
      <c r="H5" s="555" t="s">
        <v>611</v>
      </c>
    </row>
    <row r="6" spans="1:8" ht="36" x14ac:dyDescent="0.25">
      <c r="A6" s="885"/>
      <c r="B6" s="886"/>
      <c r="C6" s="556" t="s">
        <v>612</v>
      </c>
      <c r="D6" s="556" t="s">
        <v>613</v>
      </c>
      <c r="E6" s="893"/>
      <c r="F6" s="895"/>
      <c r="G6" s="895"/>
      <c r="H6" s="555" t="s">
        <v>614</v>
      </c>
    </row>
    <row r="7" spans="1:8" x14ac:dyDescent="0.25">
      <c r="A7" s="558">
        <v>1</v>
      </c>
      <c r="B7" s="539" t="s">
        <v>434</v>
      </c>
      <c r="C7" s="559"/>
      <c r="D7" s="560">
        <v>28176131.780000031</v>
      </c>
      <c r="E7" s="560">
        <v>55072.00858945302</v>
      </c>
      <c r="F7" s="559"/>
      <c r="G7" s="559"/>
      <c r="H7" s="819">
        <f t="shared" ref="H7:H20" si="0">C7+D7-E7-F7</f>
        <v>28121059.771410577</v>
      </c>
    </row>
    <row r="8" spans="1:8" ht="24" x14ac:dyDescent="0.25">
      <c r="A8" s="558">
        <v>2</v>
      </c>
      <c r="B8" s="539" t="s">
        <v>435</v>
      </c>
      <c r="C8" s="559"/>
      <c r="D8" s="559">
        <v>0</v>
      </c>
      <c r="E8" s="559"/>
      <c r="F8" s="559"/>
      <c r="G8" s="559"/>
      <c r="H8" s="819">
        <f t="shared" si="0"/>
        <v>0</v>
      </c>
    </row>
    <row r="9" spans="1:8" x14ac:dyDescent="0.25">
      <c r="A9" s="558">
        <v>3</v>
      </c>
      <c r="B9" s="539" t="s">
        <v>436</v>
      </c>
      <c r="C9" s="559"/>
      <c r="D9" s="559">
        <v>0</v>
      </c>
      <c r="E9" s="559"/>
      <c r="F9" s="559"/>
      <c r="G9" s="559"/>
      <c r="H9" s="819">
        <f t="shared" si="0"/>
        <v>0</v>
      </c>
    </row>
    <row r="10" spans="1:8" x14ac:dyDescent="0.25">
      <c r="A10" s="558">
        <v>4</v>
      </c>
      <c r="B10" s="539" t="s">
        <v>437</v>
      </c>
      <c r="C10" s="559"/>
      <c r="D10" s="559">
        <v>0</v>
      </c>
      <c r="E10" s="559"/>
      <c r="F10" s="559"/>
      <c r="G10" s="559"/>
      <c r="H10" s="819">
        <f t="shared" si="0"/>
        <v>0</v>
      </c>
    </row>
    <row r="11" spans="1:8" x14ac:dyDescent="0.25">
      <c r="A11" s="558">
        <v>5</v>
      </c>
      <c r="B11" s="539" t="s">
        <v>438</v>
      </c>
      <c r="C11" s="559"/>
      <c r="D11" s="559">
        <v>0</v>
      </c>
      <c r="E11" s="559"/>
      <c r="F11" s="559"/>
      <c r="G11" s="559"/>
      <c r="H11" s="819">
        <f t="shared" si="0"/>
        <v>0</v>
      </c>
    </row>
    <row r="12" spans="1:8" x14ac:dyDescent="0.25">
      <c r="A12" s="558">
        <v>6</v>
      </c>
      <c r="B12" s="539" t="s">
        <v>439</v>
      </c>
      <c r="C12" s="563"/>
      <c r="D12" s="563">
        <v>22197608.489999995</v>
      </c>
      <c r="E12" s="563"/>
      <c r="F12" s="559"/>
      <c r="G12" s="559"/>
      <c r="H12" s="819">
        <f t="shared" si="0"/>
        <v>22197608.489999995</v>
      </c>
    </row>
    <row r="13" spans="1:8" x14ac:dyDescent="0.25">
      <c r="A13" s="558">
        <v>7</v>
      </c>
      <c r="B13" s="539" t="s">
        <v>440</v>
      </c>
      <c r="C13" s="563">
        <v>929288.20970333263</v>
      </c>
      <c r="D13" s="565">
        <v>81479169.689353108</v>
      </c>
      <c r="E13" s="563">
        <v>1235410.0374667968</v>
      </c>
      <c r="F13" s="559"/>
      <c r="G13" s="559"/>
      <c r="H13" s="819">
        <f t="shared" si="0"/>
        <v>81173047.86158964</v>
      </c>
    </row>
    <row r="14" spans="1:8" x14ac:dyDescent="0.25">
      <c r="A14" s="558">
        <v>8</v>
      </c>
      <c r="B14" s="545" t="s">
        <v>441</v>
      </c>
      <c r="C14" s="563">
        <v>803021.15644970618</v>
      </c>
      <c r="D14" s="563">
        <v>49373109.291198529</v>
      </c>
      <c r="E14" s="563">
        <v>1713687.4277113741</v>
      </c>
      <c r="F14" s="559"/>
      <c r="G14" s="560">
        <v>1.5</v>
      </c>
      <c r="H14" s="819">
        <f t="shared" si="0"/>
        <v>48462443.01993686</v>
      </c>
    </row>
    <row r="15" spans="1:8" x14ac:dyDescent="0.25">
      <c r="A15" s="558">
        <v>9</v>
      </c>
      <c r="B15" s="539" t="s">
        <v>442</v>
      </c>
      <c r="C15" s="563"/>
      <c r="D15" s="563">
        <v>0</v>
      </c>
      <c r="E15" s="563"/>
      <c r="F15" s="559"/>
      <c r="G15" s="559"/>
      <c r="H15" s="819">
        <f t="shared" si="0"/>
        <v>0</v>
      </c>
    </row>
    <row r="16" spans="1:8" x14ac:dyDescent="0.25">
      <c r="A16" s="558">
        <v>10</v>
      </c>
      <c r="B16" s="547" t="s">
        <v>443</v>
      </c>
      <c r="C16" s="563">
        <v>1540457.6354488134</v>
      </c>
      <c r="D16" s="563">
        <v>0</v>
      </c>
      <c r="E16" s="563">
        <v>859616.35615744663</v>
      </c>
      <c r="F16" s="559"/>
      <c r="G16" s="559"/>
      <c r="H16" s="819">
        <f t="shared" si="0"/>
        <v>680841.27929136681</v>
      </c>
    </row>
    <row r="17" spans="1:8" x14ac:dyDescent="0.25">
      <c r="A17" s="558">
        <v>11</v>
      </c>
      <c r="B17" s="539" t="s">
        <v>444</v>
      </c>
      <c r="C17" s="563">
        <v>0</v>
      </c>
      <c r="D17" s="563">
        <v>0</v>
      </c>
      <c r="E17" s="563">
        <v>0</v>
      </c>
      <c r="F17" s="559"/>
      <c r="G17" s="559"/>
      <c r="H17" s="819">
        <f t="shared" si="0"/>
        <v>0</v>
      </c>
    </row>
    <row r="18" spans="1:8" x14ac:dyDescent="0.25">
      <c r="A18" s="558">
        <v>12</v>
      </c>
      <c r="B18" s="539" t="s">
        <v>445</v>
      </c>
      <c r="C18" s="563"/>
      <c r="D18" s="563">
        <v>0</v>
      </c>
      <c r="E18" s="563"/>
      <c r="F18" s="559"/>
      <c r="G18" s="559"/>
      <c r="H18" s="819">
        <f t="shared" si="0"/>
        <v>0</v>
      </c>
    </row>
    <row r="19" spans="1:8" x14ac:dyDescent="0.25">
      <c r="A19" s="564">
        <v>13</v>
      </c>
      <c r="B19" s="545" t="s">
        <v>446</v>
      </c>
      <c r="C19" s="563"/>
      <c r="D19" s="563">
        <v>0</v>
      </c>
      <c r="E19" s="563"/>
      <c r="F19" s="559"/>
      <c r="G19" s="559"/>
      <c r="H19" s="819">
        <f t="shared" si="0"/>
        <v>0</v>
      </c>
    </row>
    <row r="20" spans="1:8" x14ac:dyDescent="0.25">
      <c r="A20" s="558">
        <v>14</v>
      </c>
      <c r="B20" s="539" t="s">
        <v>447</v>
      </c>
      <c r="C20" s="563">
        <v>0</v>
      </c>
      <c r="D20" s="565">
        <v>29329125.089628495</v>
      </c>
      <c r="E20" s="563">
        <v>0</v>
      </c>
      <c r="F20" s="559"/>
      <c r="G20" s="559"/>
      <c r="H20" s="819">
        <f t="shared" si="0"/>
        <v>29329125.089628495</v>
      </c>
    </row>
    <row r="21" spans="1:8" s="569" customFormat="1" x14ac:dyDescent="0.25">
      <c r="A21" s="566">
        <v>15</v>
      </c>
      <c r="B21" s="567" t="s">
        <v>88</v>
      </c>
      <c r="C21" s="568">
        <f t="shared" ref="C21:H21" si="1">SUM(C7:C15)+SUM(C17:C20)</f>
        <v>1732309.3661530388</v>
      </c>
      <c r="D21" s="568">
        <f t="shared" si="1"/>
        <v>210555144.34018016</v>
      </c>
      <c r="E21" s="568">
        <f t="shared" si="1"/>
        <v>3004169.4737676242</v>
      </c>
      <c r="F21" s="581">
        <f t="shared" si="1"/>
        <v>0</v>
      </c>
      <c r="G21" s="581">
        <f t="shared" si="1"/>
        <v>1.5</v>
      </c>
      <c r="H21" s="819">
        <f t="shared" si="1"/>
        <v>209283284.23256555</v>
      </c>
    </row>
    <row r="22" spans="1:8" x14ac:dyDescent="0.25">
      <c r="A22" s="570">
        <v>16</v>
      </c>
      <c r="B22" s="571" t="s">
        <v>615</v>
      </c>
      <c r="C22" s="563">
        <f>C13+C14+C17</f>
        <v>1732309.3661530388</v>
      </c>
      <c r="D22" s="563">
        <f>D13+D14+D17</f>
        <v>130852278.98055163</v>
      </c>
      <c r="E22" s="563">
        <f>E13+E14+E17</f>
        <v>2949097.4651781712</v>
      </c>
      <c r="F22" s="563">
        <f>F13+F14+F17</f>
        <v>0</v>
      </c>
      <c r="G22" s="565">
        <f>G13+G14+G17</f>
        <v>1.5</v>
      </c>
      <c r="H22" s="819">
        <f>C22+D22-E22-F22</f>
        <v>129635490.88152649</v>
      </c>
    </row>
    <row r="23" spans="1:8" x14ac:dyDescent="0.25">
      <c r="A23" s="570">
        <v>17</v>
      </c>
      <c r="B23" s="572" t="s">
        <v>616</v>
      </c>
      <c r="C23" s="563"/>
      <c r="D23" s="565">
        <v>24356220.339999996</v>
      </c>
      <c r="E23" s="565">
        <v>55072.00858945302</v>
      </c>
      <c r="F23" s="559"/>
      <c r="G23" s="559"/>
      <c r="H23" s="819">
        <f>C23+D23-E23-F23</f>
        <v>24301148.331410542</v>
      </c>
    </row>
    <row r="24" spans="1:8" x14ac:dyDescent="0.25">
      <c r="D24" s="543"/>
      <c r="H24" s="748"/>
    </row>
  </sheetData>
  <mergeCells count="5">
    <mergeCell ref="A5:B6"/>
    <mergeCell ref="C5:D5"/>
    <mergeCell ref="E5:E6"/>
    <mergeCell ref="F5:F6"/>
    <mergeCell ref="G5:G6"/>
  </mergeCells>
  <conditionalFormatting sqref="A5">
    <cfRule type="duplicateValues" dxfId="24" priority="1"/>
    <cfRule type="duplicateValues" dxfId="23" priority="2"/>
    <cfRule type="duplicateValues" dxfId="22" priority="3"/>
  </conditionalFormatting>
  <pageMargins left="0.7" right="0.7" top="0.75" bottom="0.75" header="0.3" footer="0.3"/>
  <pageSetup orientation="portrait" horizontalDpi="90" verticalDpi="9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98586-6F00-4A6A-9770-42165DDABDA2}">
  <dimension ref="A1:O34"/>
  <sheetViews>
    <sheetView showGridLines="0" topLeftCell="C6" zoomScaleNormal="100" workbookViewId="0">
      <selection activeCell="M39" sqref="M39"/>
    </sheetView>
  </sheetViews>
  <sheetFormatPr defaultColWidth="9.109375" defaultRowHeight="12" x14ac:dyDescent="0.25"/>
  <cols>
    <col min="1" max="1" width="11" style="534" bestFit="1" customWidth="1"/>
    <col min="2" max="2" width="93.44140625" style="534" customWidth="1"/>
    <col min="3" max="5" width="22" style="534" customWidth="1"/>
    <col min="6" max="6" width="21.33203125" style="534" customWidth="1"/>
    <col min="7" max="7" width="26.88671875" style="534" customWidth="1"/>
    <col min="8" max="8" width="21.88671875" style="534" customWidth="1"/>
    <col min="9" max="11" width="0" style="534" hidden="1" customWidth="1"/>
    <col min="12" max="12" width="26.6640625" style="534" customWidth="1"/>
    <col min="13" max="16384" width="9.109375" style="534"/>
  </cols>
  <sheetData>
    <row r="1" spans="1:15" ht="13.8" x14ac:dyDescent="0.3">
      <c r="A1" s="533" t="s">
        <v>41</v>
      </c>
      <c r="B1" s="22" t="str">
        <f>Info!C2</f>
        <v>სს სილქ ბანკი</v>
      </c>
      <c r="C1" s="552"/>
      <c r="D1" s="552"/>
      <c r="E1" s="552"/>
      <c r="F1" s="552"/>
      <c r="G1" s="552"/>
      <c r="H1" s="552"/>
    </row>
    <row r="2" spans="1:15" x14ac:dyDescent="0.25">
      <c r="A2" s="533" t="s">
        <v>42</v>
      </c>
      <c r="B2" s="535">
        <f>'1. key ratios'!B2</f>
        <v>45747</v>
      </c>
      <c r="C2" s="552"/>
      <c r="D2" s="552"/>
      <c r="E2" s="552"/>
      <c r="F2" s="552"/>
      <c r="G2" s="552"/>
      <c r="H2" s="552"/>
    </row>
    <row r="3" spans="1:15" x14ac:dyDescent="0.25">
      <c r="A3" s="536" t="s">
        <v>617</v>
      </c>
      <c r="B3" s="552"/>
      <c r="C3" s="552"/>
      <c r="D3" s="552"/>
      <c r="E3" s="552"/>
      <c r="F3" s="552"/>
      <c r="G3" s="552"/>
      <c r="H3" s="552"/>
    </row>
    <row r="4" spans="1:15" ht="40.5" customHeight="1" x14ac:dyDescent="0.25">
      <c r="A4" s="552"/>
      <c r="B4" s="552"/>
      <c r="C4" s="554" t="s">
        <v>600</v>
      </c>
      <c r="D4" s="554" t="s">
        <v>601</v>
      </c>
      <c r="E4" s="554" t="s">
        <v>602</v>
      </c>
      <c r="F4" s="554" t="s">
        <v>603</v>
      </c>
      <c r="G4" s="554" t="s">
        <v>604</v>
      </c>
      <c r="H4" s="554" t="s">
        <v>605</v>
      </c>
    </row>
    <row r="5" spans="1:15" ht="41.4" customHeight="1" x14ac:dyDescent="0.25">
      <c r="A5" s="881" t="s">
        <v>618</v>
      </c>
      <c r="B5" s="882"/>
      <c r="C5" s="896" t="s">
        <v>607</v>
      </c>
      <c r="D5" s="897"/>
      <c r="E5" s="894" t="s">
        <v>619</v>
      </c>
      <c r="F5" s="894" t="s">
        <v>609</v>
      </c>
      <c r="G5" s="894" t="s">
        <v>610</v>
      </c>
      <c r="H5" s="555" t="s">
        <v>611</v>
      </c>
    </row>
    <row r="6" spans="1:15" ht="36" x14ac:dyDescent="0.3">
      <c r="A6" s="885"/>
      <c r="B6" s="886"/>
      <c r="C6" s="556" t="s">
        <v>612</v>
      </c>
      <c r="D6" s="556" t="s">
        <v>613</v>
      </c>
      <c r="E6" s="895"/>
      <c r="F6" s="895"/>
      <c r="G6" s="895"/>
      <c r="H6" s="555" t="s">
        <v>614</v>
      </c>
      <c r="I6" s="576"/>
      <c r="L6" s="577"/>
      <c r="M6"/>
    </row>
    <row r="7" spans="1:15" ht="14.4" x14ac:dyDescent="0.3">
      <c r="A7" s="561">
        <v>1</v>
      </c>
      <c r="B7" s="578" t="s">
        <v>620</v>
      </c>
      <c r="C7" s="559">
        <v>4431.1704514363882</v>
      </c>
      <c r="D7" s="559">
        <v>31825152.812151276</v>
      </c>
      <c r="E7" s="559">
        <v>150208.38410289469</v>
      </c>
      <c r="F7" s="559"/>
      <c r="G7" s="560"/>
      <c r="H7" s="562">
        <f t="shared" ref="H7:H34" si="0">C7+D7-E7-F7</f>
        <v>31679375.598499816</v>
      </c>
      <c r="I7" s="543"/>
      <c r="L7" s="577"/>
      <c r="M7"/>
      <c r="O7" s="543"/>
    </row>
    <row r="8" spans="1:15" ht="14.4" x14ac:dyDescent="0.3">
      <c r="A8" s="561">
        <v>2</v>
      </c>
      <c r="B8" s="578" t="s">
        <v>621</v>
      </c>
      <c r="C8" s="559">
        <v>0</v>
      </c>
      <c r="D8" s="559">
        <v>28542904.696288772</v>
      </c>
      <c r="E8" s="559">
        <v>75658.505189272051</v>
      </c>
      <c r="F8" s="559"/>
      <c r="G8" s="560"/>
      <c r="H8" s="562">
        <f t="shared" si="0"/>
        <v>28467246.191099498</v>
      </c>
      <c r="I8" s="543"/>
      <c r="L8" s="577"/>
      <c r="M8"/>
      <c r="O8" s="543"/>
    </row>
    <row r="9" spans="1:15" ht="14.4" x14ac:dyDescent="0.3">
      <c r="A9" s="561">
        <v>3</v>
      </c>
      <c r="B9" s="578" t="s">
        <v>622</v>
      </c>
      <c r="C9" s="559">
        <v>0</v>
      </c>
      <c r="D9" s="559">
        <v>15999.218055919071</v>
      </c>
      <c r="E9" s="559">
        <v>156.66303705722973</v>
      </c>
      <c r="F9" s="559"/>
      <c r="G9" s="560"/>
      <c r="H9" s="562">
        <f t="shared" si="0"/>
        <v>15842.555018861842</v>
      </c>
      <c r="I9" s="543"/>
      <c r="J9" s="551" t="s">
        <v>623</v>
      </c>
      <c r="L9" s="577"/>
      <c r="M9"/>
      <c r="O9" s="543"/>
    </row>
    <row r="10" spans="1:15" ht="14.4" x14ac:dyDescent="0.3">
      <c r="A10" s="561">
        <v>4</v>
      </c>
      <c r="B10" s="578" t="s">
        <v>624</v>
      </c>
      <c r="C10" s="559">
        <v>0</v>
      </c>
      <c r="D10" s="559">
        <v>14082287.588295726</v>
      </c>
      <c r="E10" s="559">
        <v>69626.284685356062</v>
      </c>
      <c r="F10" s="559"/>
      <c r="G10" s="560"/>
      <c r="H10" s="562">
        <f t="shared" si="0"/>
        <v>14012661.30361037</v>
      </c>
      <c r="I10" s="543"/>
      <c r="J10" s="579" t="s">
        <v>625</v>
      </c>
      <c r="L10" s="577"/>
      <c r="M10"/>
      <c r="O10" s="543"/>
    </row>
    <row r="11" spans="1:15" ht="14.4" x14ac:dyDescent="0.3">
      <c r="A11" s="561">
        <v>5</v>
      </c>
      <c r="B11" s="578" t="s">
        <v>626</v>
      </c>
      <c r="C11" s="559">
        <v>935387.33466641617</v>
      </c>
      <c r="D11" s="559">
        <v>10925399.770101666</v>
      </c>
      <c r="E11" s="559">
        <v>649369.44049251988</v>
      </c>
      <c r="F11" s="559"/>
      <c r="G11" s="560"/>
      <c r="H11" s="562">
        <f t="shared" si="0"/>
        <v>11211417.664275562</v>
      </c>
      <c r="I11" s="543"/>
      <c r="L11" s="577"/>
      <c r="M11"/>
      <c r="O11" s="543"/>
    </row>
    <row r="12" spans="1:15" ht="13.8" x14ac:dyDescent="0.3">
      <c r="A12" s="561">
        <v>6</v>
      </c>
      <c r="B12" s="578" t="s">
        <v>627</v>
      </c>
      <c r="C12" s="559">
        <v>71857.851718372694</v>
      </c>
      <c r="D12" s="559">
        <v>11879441.2566981</v>
      </c>
      <c r="E12" s="559">
        <v>307909.51587341214</v>
      </c>
      <c r="F12" s="559"/>
      <c r="G12" s="560"/>
      <c r="H12" s="562">
        <f t="shared" si="0"/>
        <v>11643389.592543062</v>
      </c>
      <c r="I12" s="543"/>
      <c r="J12" s="579" t="s">
        <v>628</v>
      </c>
      <c r="O12" s="543"/>
    </row>
    <row r="13" spans="1:15" x14ac:dyDescent="0.25">
      <c r="A13" s="561">
        <v>7</v>
      </c>
      <c r="B13" s="578" t="s">
        <v>629</v>
      </c>
      <c r="C13" s="559">
        <v>0</v>
      </c>
      <c r="D13" s="559">
        <v>15097971.43995735</v>
      </c>
      <c r="E13" s="559">
        <v>48925.749548719643</v>
      </c>
      <c r="F13" s="559"/>
      <c r="G13" s="560"/>
      <c r="H13" s="562">
        <f t="shared" si="0"/>
        <v>15049045.69040863</v>
      </c>
      <c r="I13" s="543"/>
      <c r="O13" s="543"/>
    </row>
    <row r="14" spans="1:15" x14ac:dyDescent="0.25">
      <c r="A14" s="561">
        <v>8</v>
      </c>
      <c r="B14" s="578" t="s">
        <v>630</v>
      </c>
      <c r="C14" s="559">
        <v>7129.1014031485283</v>
      </c>
      <c r="D14" s="559">
        <v>1386067.9723366022</v>
      </c>
      <c r="E14" s="559">
        <v>30631.052452911474</v>
      </c>
      <c r="F14" s="559"/>
      <c r="G14" s="560"/>
      <c r="H14" s="562">
        <f t="shared" si="0"/>
        <v>1362566.0212868394</v>
      </c>
      <c r="I14" s="543"/>
      <c r="O14" s="543"/>
    </row>
    <row r="15" spans="1:15" x14ac:dyDescent="0.25">
      <c r="A15" s="561">
        <v>9</v>
      </c>
      <c r="B15" s="578" t="s">
        <v>631</v>
      </c>
      <c r="C15" s="559">
        <v>0</v>
      </c>
      <c r="D15" s="559">
        <v>811667.33382364595</v>
      </c>
      <c r="E15" s="559">
        <v>13176.177060348489</v>
      </c>
      <c r="F15" s="559"/>
      <c r="G15" s="560"/>
      <c r="H15" s="562">
        <f t="shared" si="0"/>
        <v>798491.15676329751</v>
      </c>
      <c r="I15" s="543"/>
      <c r="O15" s="543"/>
    </row>
    <row r="16" spans="1:15" x14ac:dyDescent="0.25">
      <c r="A16" s="561">
        <v>10</v>
      </c>
      <c r="B16" s="578" t="s">
        <v>632</v>
      </c>
      <c r="C16" s="559">
        <v>0</v>
      </c>
      <c r="D16" s="559">
        <v>1356688.7620936141</v>
      </c>
      <c r="E16" s="559">
        <v>19672.414156624538</v>
      </c>
      <c r="F16" s="559"/>
      <c r="G16" s="560"/>
      <c r="H16" s="562">
        <f t="shared" si="0"/>
        <v>1337016.3479369895</v>
      </c>
      <c r="I16" s="543"/>
      <c r="O16" s="543"/>
    </row>
    <row r="17" spans="1:15" x14ac:dyDescent="0.25">
      <c r="A17" s="561">
        <v>11</v>
      </c>
      <c r="B17" s="578" t="s">
        <v>633</v>
      </c>
      <c r="C17" s="559">
        <v>1379.0154098360656</v>
      </c>
      <c r="D17" s="559">
        <v>959081.15885096497</v>
      </c>
      <c r="E17" s="559">
        <v>8280.9268473185366</v>
      </c>
      <c r="F17" s="559"/>
      <c r="G17" s="560"/>
      <c r="H17" s="562">
        <f t="shared" si="0"/>
        <v>952179.24741348252</v>
      </c>
      <c r="I17" s="543"/>
      <c r="O17" s="543"/>
    </row>
    <row r="18" spans="1:15" x14ac:dyDescent="0.25">
      <c r="A18" s="561">
        <v>12</v>
      </c>
      <c r="B18" s="578" t="s">
        <v>634</v>
      </c>
      <c r="C18" s="559">
        <v>28158.498061359795</v>
      </c>
      <c r="D18" s="559">
        <v>7746919.7666438622</v>
      </c>
      <c r="E18" s="559">
        <v>89983.203580565285</v>
      </c>
      <c r="F18" s="559"/>
      <c r="G18" s="560"/>
      <c r="H18" s="562">
        <f t="shared" si="0"/>
        <v>7685095.0611246563</v>
      </c>
      <c r="I18" s="543"/>
      <c r="O18" s="543"/>
    </row>
    <row r="19" spans="1:15" x14ac:dyDescent="0.25">
      <c r="A19" s="561">
        <v>13</v>
      </c>
      <c r="B19" s="578" t="s">
        <v>635</v>
      </c>
      <c r="C19" s="559">
        <v>13145.695124487553</v>
      </c>
      <c r="D19" s="559">
        <v>1128146.3471727394</v>
      </c>
      <c r="E19" s="559">
        <v>15898.335509098499</v>
      </c>
      <c r="F19" s="559"/>
      <c r="G19" s="560"/>
      <c r="H19" s="562">
        <f t="shared" si="0"/>
        <v>1125393.7067881285</v>
      </c>
      <c r="I19" s="543"/>
      <c r="O19" s="543"/>
    </row>
    <row r="20" spans="1:15" x14ac:dyDescent="0.25">
      <c r="A20" s="561">
        <v>14</v>
      </c>
      <c r="B20" s="578" t="s">
        <v>636</v>
      </c>
      <c r="C20" s="559">
        <v>23593.147783857734</v>
      </c>
      <c r="D20" s="559">
        <v>4691769.2372854259</v>
      </c>
      <c r="E20" s="559">
        <v>73520.934672280098</v>
      </c>
      <c r="F20" s="559"/>
      <c r="G20" s="560"/>
      <c r="H20" s="562">
        <f t="shared" si="0"/>
        <v>4641841.4503970034</v>
      </c>
      <c r="I20" s="543"/>
      <c r="O20" s="543"/>
    </row>
    <row r="21" spans="1:15" x14ac:dyDescent="0.25">
      <c r="A21" s="561">
        <v>15</v>
      </c>
      <c r="B21" s="578" t="s">
        <v>637</v>
      </c>
      <c r="C21" s="559">
        <v>19847.557209864513</v>
      </c>
      <c r="D21" s="559">
        <v>4773928.0902483026</v>
      </c>
      <c r="E21" s="559">
        <v>77302.348522937493</v>
      </c>
      <c r="F21" s="559"/>
      <c r="G21" s="560"/>
      <c r="H21" s="562">
        <f t="shared" si="0"/>
        <v>4716473.298935229</v>
      </c>
      <c r="I21" s="543"/>
      <c r="O21" s="543"/>
    </row>
    <row r="22" spans="1:15" x14ac:dyDescent="0.25">
      <c r="A22" s="561">
        <v>16</v>
      </c>
      <c r="B22" s="571" t="s">
        <v>638</v>
      </c>
      <c r="C22" s="559">
        <v>0</v>
      </c>
      <c r="D22" s="559">
        <v>2012119.7488221652</v>
      </c>
      <c r="E22" s="559">
        <v>32229.889396536746</v>
      </c>
      <c r="F22" s="559"/>
      <c r="G22" s="560"/>
      <c r="H22" s="562">
        <f t="shared" si="0"/>
        <v>1979889.8594256286</v>
      </c>
      <c r="I22" s="543"/>
      <c r="O22" s="543"/>
    </row>
    <row r="23" spans="1:15" ht="13.8" x14ac:dyDescent="0.3">
      <c r="A23" s="561">
        <v>17</v>
      </c>
      <c r="B23" s="578" t="s">
        <v>639</v>
      </c>
      <c r="C23" s="559">
        <v>8873.3011011575691</v>
      </c>
      <c r="D23" s="559">
        <v>110681.98299946163</v>
      </c>
      <c r="E23" s="559">
        <v>8051.4560552588482</v>
      </c>
      <c r="F23" s="559"/>
      <c r="G23" s="560"/>
      <c r="H23" s="562">
        <f t="shared" si="0"/>
        <v>111503.82804536035</v>
      </c>
      <c r="I23" s="543"/>
      <c r="J23" s="579" t="s">
        <v>640</v>
      </c>
      <c r="O23" s="543"/>
    </row>
    <row r="24" spans="1:15" x14ac:dyDescent="0.25">
      <c r="A24" s="561">
        <v>18</v>
      </c>
      <c r="B24" s="578" t="s">
        <v>641</v>
      </c>
      <c r="C24" s="559">
        <v>0</v>
      </c>
      <c r="D24" s="559">
        <v>2009357.0581856044</v>
      </c>
      <c r="E24" s="559">
        <v>10908.566204849745</v>
      </c>
      <c r="F24" s="559"/>
      <c r="G24" s="560"/>
      <c r="H24" s="562">
        <f t="shared" si="0"/>
        <v>1998448.4919807548</v>
      </c>
      <c r="I24" s="543"/>
      <c r="O24" s="543"/>
    </row>
    <row r="25" spans="1:15" x14ac:dyDescent="0.25">
      <c r="A25" s="561">
        <v>19</v>
      </c>
      <c r="B25" s="578" t="s">
        <v>642</v>
      </c>
      <c r="C25" s="559">
        <v>10019.25</v>
      </c>
      <c r="D25" s="559">
        <v>317403.35964493087</v>
      </c>
      <c r="E25" s="559">
        <v>15912.086353840259</v>
      </c>
      <c r="F25" s="559"/>
      <c r="G25" s="560"/>
      <c r="H25" s="562">
        <f t="shared" si="0"/>
        <v>311510.52329109062</v>
      </c>
      <c r="I25" s="543"/>
      <c r="O25" s="543"/>
    </row>
    <row r="26" spans="1:15" x14ac:dyDescent="0.25">
      <c r="A26" s="561">
        <v>20</v>
      </c>
      <c r="B26" s="578" t="s">
        <v>643</v>
      </c>
      <c r="C26" s="559">
        <v>15387.328658453112</v>
      </c>
      <c r="D26" s="559">
        <v>1359750.1103781136</v>
      </c>
      <c r="E26" s="559">
        <v>38423.677046379213</v>
      </c>
      <c r="F26" s="559"/>
      <c r="G26" s="560"/>
      <c r="H26" s="562">
        <f t="shared" si="0"/>
        <v>1336713.7619901875</v>
      </c>
      <c r="I26" s="543"/>
      <c r="O26" s="543"/>
    </row>
    <row r="27" spans="1:15" x14ac:dyDescent="0.25">
      <c r="A27" s="561">
        <v>21</v>
      </c>
      <c r="B27" s="578" t="s">
        <v>644</v>
      </c>
      <c r="C27" s="559">
        <v>41.42</v>
      </c>
      <c r="D27" s="559">
        <v>276341.7115634309</v>
      </c>
      <c r="E27" s="559">
        <v>6749.6732264444718</v>
      </c>
      <c r="F27" s="559"/>
      <c r="G27" s="560"/>
      <c r="H27" s="562">
        <f t="shared" si="0"/>
        <v>269633.45833698643</v>
      </c>
      <c r="I27" s="543"/>
      <c r="O27" s="543"/>
    </row>
    <row r="28" spans="1:15" x14ac:dyDescent="0.25">
      <c r="A28" s="561">
        <v>22</v>
      </c>
      <c r="B28" s="578" t="s">
        <v>645</v>
      </c>
      <c r="C28" s="559">
        <v>40561.042175102601</v>
      </c>
      <c r="D28" s="559">
        <v>2354078.1480708169</v>
      </c>
      <c r="E28" s="559">
        <v>75434.415402038634</v>
      </c>
      <c r="F28" s="559"/>
      <c r="G28" s="560"/>
      <c r="H28" s="562">
        <f t="shared" si="0"/>
        <v>2319204.7748438809</v>
      </c>
      <c r="I28" s="543"/>
      <c r="O28" s="543"/>
    </row>
    <row r="29" spans="1:15" x14ac:dyDescent="0.25">
      <c r="A29" s="561">
        <v>23</v>
      </c>
      <c r="B29" s="578" t="s">
        <v>646</v>
      </c>
      <c r="C29" s="559">
        <v>311293.53664826066</v>
      </c>
      <c r="D29" s="559">
        <v>21568821.010820922</v>
      </c>
      <c r="E29" s="559">
        <v>793729.39943968609</v>
      </c>
      <c r="F29" s="559"/>
      <c r="G29" s="560">
        <v>1.5</v>
      </c>
      <c r="H29" s="562">
        <f t="shared" si="0"/>
        <v>21086385.148029499</v>
      </c>
      <c r="I29" s="543"/>
      <c r="O29" s="543"/>
    </row>
    <row r="30" spans="1:15" x14ac:dyDescent="0.25">
      <c r="A30" s="561">
        <v>24</v>
      </c>
      <c r="B30" s="578" t="s">
        <v>647</v>
      </c>
      <c r="C30" s="559">
        <v>151311.10131313131</v>
      </c>
      <c r="D30" s="559">
        <v>3602210.8750902885</v>
      </c>
      <c r="E30" s="559">
        <v>131733.00505533986</v>
      </c>
      <c r="F30" s="559"/>
      <c r="G30" s="560"/>
      <c r="H30" s="562">
        <f t="shared" si="0"/>
        <v>3621788.9713480799</v>
      </c>
      <c r="I30" s="543"/>
      <c r="O30" s="543"/>
    </row>
    <row r="31" spans="1:15" ht="13.8" x14ac:dyDescent="0.3">
      <c r="A31" s="561">
        <v>25</v>
      </c>
      <c r="B31" s="578" t="s">
        <v>209</v>
      </c>
      <c r="C31" s="559">
        <v>89893.478164418193</v>
      </c>
      <c r="D31" s="560">
        <v>12391829.794971773</v>
      </c>
      <c r="E31" s="559">
        <v>260677.36985593507</v>
      </c>
      <c r="F31" s="559"/>
      <c r="G31" s="560"/>
      <c r="H31" s="562">
        <f t="shared" si="0"/>
        <v>12221045.903280256</v>
      </c>
      <c r="I31" s="543"/>
      <c r="J31" s="580" t="s">
        <v>648</v>
      </c>
      <c r="O31" s="543"/>
    </row>
    <row r="32" spans="1:15" x14ac:dyDescent="0.25">
      <c r="A32" s="561">
        <v>26</v>
      </c>
      <c r="B32" s="578" t="s">
        <v>649</v>
      </c>
      <c r="C32" s="559">
        <v>0</v>
      </c>
      <c r="D32" s="559">
        <v>0</v>
      </c>
      <c r="E32" s="559">
        <v>0</v>
      </c>
      <c r="F32" s="559"/>
      <c r="G32" s="560"/>
      <c r="H32" s="562">
        <f t="shared" si="0"/>
        <v>0</v>
      </c>
      <c r="I32" s="543"/>
      <c r="O32" s="543"/>
    </row>
    <row r="33" spans="1:15" x14ac:dyDescent="0.25">
      <c r="A33" s="561">
        <v>27</v>
      </c>
      <c r="B33" s="561" t="s">
        <v>115</v>
      </c>
      <c r="C33" s="559">
        <f>'18. Assets by Exposure classes'!C20</f>
        <v>0</v>
      </c>
      <c r="D33" s="559">
        <f>'18. Assets by Exposure classes'!D20</f>
        <v>29329125.089628495</v>
      </c>
      <c r="E33" s="559">
        <f>'18. Assets by Exposure classes'!E20</f>
        <v>0</v>
      </c>
      <c r="F33" s="561"/>
      <c r="G33" s="560"/>
      <c r="H33" s="562">
        <f t="shared" si="0"/>
        <v>29329125.089628495</v>
      </c>
      <c r="I33" s="543"/>
      <c r="O33" s="543"/>
    </row>
    <row r="34" spans="1:15" x14ac:dyDescent="0.25">
      <c r="A34" s="561">
        <v>28</v>
      </c>
      <c r="B34" s="567" t="s">
        <v>88</v>
      </c>
      <c r="C34" s="581">
        <f>SUM(C7:C33)</f>
        <v>1732309.8298893028</v>
      </c>
      <c r="D34" s="581">
        <f>SUM(D7:D33)</f>
        <v>210555144.34017998</v>
      </c>
      <c r="E34" s="581">
        <f>SUM(E7:E33)</f>
        <v>3004169.4737676252</v>
      </c>
      <c r="F34" s="581">
        <f t="shared" ref="F34" si="1">SUM(F7:F33)</f>
        <v>0</v>
      </c>
      <c r="G34" s="581">
        <f>SUM(G7:G33)</f>
        <v>1.5</v>
      </c>
      <c r="H34" s="562">
        <f t="shared" si="0"/>
        <v>209283284.69630164</v>
      </c>
      <c r="I34" s="543"/>
      <c r="O34" s="543"/>
    </row>
  </sheetData>
  <mergeCells count="5">
    <mergeCell ref="A5:B6"/>
    <mergeCell ref="C5:D5"/>
    <mergeCell ref="E5:E6"/>
    <mergeCell ref="F5:F6"/>
    <mergeCell ref="G5:G6"/>
  </mergeCells>
  <conditionalFormatting sqref="A5">
    <cfRule type="duplicateValues" dxfId="21" priority="2"/>
    <cfRule type="duplicateValues" dxfId="20" priority="3"/>
    <cfRule type="duplicateValues" dxfId="19" priority="4"/>
  </conditionalFormatting>
  <conditionalFormatting sqref="B7:B31">
    <cfRule type="duplicateValues" dxfId="18" priority="5"/>
  </conditionalFormatting>
  <conditionalFormatting sqref="J31">
    <cfRule type="duplicateValues" dxfId="17" priority="1"/>
  </conditionalFormatting>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7F346-32B7-4887-8E87-DAF0F77D4AC6}">
  <dimension ref="A1:F28"/>
  <sheetViews>
    <sheetView showGridLines="0" topLeftCell="B1" zoomScale="115" zoomScaleNormal="115" workbookViewId="0">
      <selection activeCell="C21" sqref="C21"/>
    </sheetView>
  </sheetViews>
  <sheetFormatPr defaultColWidth="9.109375" defaultRowHeight="12" x14ac:dyDescent="0.25"/>
  <cols>
    <col min="1" max="1" width="11.88671875" style="534" bestFit="1" customWidth="1"/>
    <col min="2" max="2" width="108" style="534" bestFit="1" customWidth="1"/>
    <col min="3" max="3" width="25.6640625" style="534" customWidth="1"/>
    <col min="4" max="4" width="26.6640625" style="534" customWidth="1"/>
    <col min="5" max="5" width="10.44140625" style="534" bestFit="1" customWidth="1"/>
    <col min="6" max="6" width="9.88671875" style="534" bestFit="1" customWidth="1"/>
    <col min="7" max="7" width="62.109375" style="534" customWidth="1"/>
    <col min="8" max="16384" width="9.109375" style="534"/>
  </cols>
  <sheetData>
    <row r="1" spans="1:6" ht="13.8" x14ac:dyDescent="0.3">
      <c r="A1" s="533" t="s">
        <v>41</v>
      </c>
      <c r="B1" s="22" t="str">
        <f>Info!C2</f>
        <v>სს სილქ ბანკი</v>
      </c>
    </row>
    <row r="2" spans="1:6" x14ac:dyDescent="0.25">
      <c r="A2" s="533" t="s">
        <v>42</v>
      </c>
      <c r="B2" s="535">
        <f>'1. key ratios'!B2</f>
        <v>45747</v>
      </c>
    </row>
    <row r="3" spans="1:6" x14ac:dyDescent="0.25">
      <c r="A3" s="536" t="s">
        <v>650</v>
      </c>
      <c r="C3" s="583"/>
    </row>
    <row r="4" spans="1:6" ht="40.5" customHeight="1" x14ac:dyDescent="0.25"/>
    <row r="5" spans="1:6" ht="30.6" customHeight="1" x14ac:dyDescent="0.25">
      <c r="A5" s="898" t="s">
        <v>651</v>
      </c>
      <c r="B5" s="898"/>
      <c r="C5" s="537" t="s">
        <v>652</v>
      </c>
      <c r="D5" s="537" t="s">
        <v>653</v>
      </c>
    </row>
    <row r="6" spans="1:6" x14ac:dyDescent="0.25">
      <c r="A6" s="584">
        <v>1</v>
      </c>
      <c r="B6" s="585" t="s">
        <v>654</v>
      </c>
      <c r="C6" s="586">
        <v>2418684.4257948752</v>
      </c>
      <c r="D6" s="586">
        <v>64961.815036364205</v>
      </c>
    </row>
    <row r="7" spans="1:6" x14ac:dyDescent="0.25">
      <c r="A7" s="587">
        <v>2</v>
      </c>
      <c r="B7" s="585" t="s">
        <v>655</v>
      </c>
      <c r="C7" s="540">
        <f>SUM(C8:C9)</f>
        <v>966044.73544182745</v>
      </c>
      <c r="D7" s="541">
        <f>D9+D8</f>
        <v>0</v>
      </c>
      <c r="E7" s="543"/>
      <c r="F7" s="543"/>
    </row>
    <row r="8" spans="1:6" x14ac:dyDescent="0.25">
      <c r="A8" s="588">
        <v>2.1</v>
      </c>
      <c r="B8" s="589" t="s">
        <v>656</v>
      </c>
      <c r="C8" s="540">
        <v>792636.68000301428</v>
      </c>
      <c r="D8" s="541"/>
      <c r="E8" s="543"/>
      <c r="F8" s="543"/>
    </row>
    <row r="9" spans="1:6" x14ac:dyDescent="0.25">
      <c r="A9" s="588">
        <v>2.2000000000000002</v>
      </c>
      <c r="B9" s="589" t="s">
        <v>657</v>
      </c>
      <c r="C9" s="540">
        <v>173408.05543881311</v>
      </c>
      <c r="D9" s="540"/>
      <c r="E9" s="543"/>
      <c r="F9" s="543"/>
    </row>
    <row r="10" spans="1:6" x14ac:dyDescent="0.25">
      <c r="A10" s="584">
        <v>3</v>
      </c>
      <c r="B10" s="585" t="s">
        <v>658</v>
      </c>
      <c r="C10" s="540">
        <f>SUM(C11:C13)</f>
        <v>352480.85963340674</v>
      </c>
      <c r="D10" s="586">
        <f>D12</f>
        <v>9889.8064469112214</v>
      </c>
      <c r="E10" s="543"/>
      <c r="F10" s="543"/>
    </row>
    <row r="11" spans="1:6" x14ac:dyDescent="0.25">
      <c r="A11" s="588">
        <v>3.1</v>
      </c>
      <c r="B11" s="589" t="s">
        <v>659</v>
      </c>
      <c r="C11" s="540">
        <v>1.5</v>
      </c>
      <c r="D11" s="541"/>
      <c r="E11" s="543"/>
      <c r="F11" s="543"/>
    </row>
    <row r="12" spans="1:6" x14ac:dyDescent="0.25">
      <c r="A12" s="588">
        <v>3.2</v>
      </c>
      <c r="B12" s="589" t="s">
        <v>660</v>
      </c>
      <c r="C12" s="540">
        <v>352479.35963340674</v>
      </c>
      <c r="D12" s="541">
        <v>9889.8064469112214</v>
      </c>
      <c r="E12" s="543"/>
      <c r="F12" s="543"/>
    </row>
    <row r="13" spans="1:6" x14ac:dyDescent="0.25">
      <c r="A13" s="588">
        <v>3.3</v>
      </c>
      <c r="B13" s="589" t="s">
        <v>661</v>
      </c>
      <c r="C13" s="540">
        <v>0</v>
      </c>
      <c r="D13" s="541"/>
      <c r="E13" s="543"/>
      <c r="F13" s="543"/>
    </row>
    <row r="14" spans="1:6" x14ac:dyDescent="0.25">
      <c r="A14" s="587">
        <v>4</v>
      </c>
      <c r="B14" s="590" t="s">
        <v>662</v>
      </c>
      <c r="C14" s="540">
        <v>-83151</v>
      </c>
      <c r="D14" s="541"/>
      <c r="E14" s="582"/>
    </row>
    <row r="15" spans="1:6" x14ac:dyDescent="0.25">
      <c r="A15" s="591">
        <v>5</v>
      </c>
      <c r="B15" s="585" t="s">
        <v>663</v>
      </c>
      <c r="C15" s="586">
        <f>C6+C7-C10+C14</f>
        <v>2949097.3016032958</v>
      </c>
      <c r="D15" s="586">
        <f>D6+D7-D10+D14</f>
        <v>55072.008589452984</v>
      </c>
      <c r="E15" s="592"/>
    </row>
    <row r="16" spans="1:6" x14ac:dyDescent="0.25">
      <c r="C16" s="748"/>
      <c r="D16" s="748"/>
    </row>
    <row r="17" spans="2:4" x14ac:dyDescent="0.25">
      <c r="C17" s="583"/>
    </row>
    <row r="18" spans="2:4" x14ac:dyDescent="0.25">
      <c r="C18" s="583"/>
    </row>
    <row r="19" spans="2:4" x14ac:dyDescent="0.25">
      <c r="C19" s="543"/>
    </row>
    <row r="21" spans="2:4" x14ac:dyDescent="0.25">
      <c r="D21" s="543"/>
    </row>
    <row r="22" spans="2:4" x14ac:dyDescent="0.25">
      <c r="B22" s="593"/>
      <c r="D22" s="543"/>
    </row>
    <row r="28" spans="2:4" x14ac:dyDescent="0.25">
      <c r="C28" s="543"/>
    </row>
  </sheetData>
  <mergeCells count="1">
    <mergeCell ref="A5:B5"/>
  </mergeCells>
  <pageMargins left="0.7" right="0.7" top="0.75" bottom="0.75" header="0.3" footer="0.3"/>
  <pageSetup orientation="portrait" horizontalDpi="4294967292"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E3D38-E861-40D7-AE34-A467923FC858}">
  <dimension ref="A1:D24"/>
  <sheetViews>
    <sheetView showGridLines="0" topLeftCell="B1" zoomScaleNormal="100" workbookViewId="0">
      <selection activeCell="C24" sqref="C24"/>
    </sheetView>
  </sheetViews>
  <sheetFormatPr defaultColWidth="9.109375" defaultRowHeight="12" x14ac:dyDescent="0.25"/>
  <cols>
    <col min="1" max="1" width="11.88671875" style="552" bestFit="1" customWidth="1"/>
    <col min="2" max="2" width="128.88671875" style="552" bestFit="1" customWidth="1"/>
    <col min="3" max="3" width="37" style="552" customWidth="1"/>
    <col min="4" max="4" width="50.5546875" style="552" customWidth="1"/>
    <col min="5" max="6" width="9.109375" style="552"/>
    <col min="7" max="7" width="62.109375" style="552" customWidth="1"/>
    <col min="8" max="16384" width="9.109375" style="552"/>
  </cols>
  <sheetData>
    <row r="1" spans="1:4" ht="13.8" x14ac:dyDescent="0.3">
      <c r="A1" s="533" t="s">
        <v>41</v>
      </c>
      <c r="B1" s="22" t="str">
        <f>Info!C2</f>
        <v>სს სილქ ბანკი</v>
      </c>
    </row>
    <row r="2" spans="1:4" x14ac:dyDescent="0.25">
      <c r="A2" s="533" t="s">
        <v>42</v>
      </c>
      <c r="B2" s="535">
        <f>'1. key ratios'!B2</f>
        <v>45747</v>
      </c>
    </row>
    <row r="3" spans="1:4" x14ac:dyDescent="0.25">
      <c r="A3" s="536" t="s">
        <v>664</v>
      </c>
      <c r="D3" s="594"/>
    </row>
    <row r="4" spans="1:4" ht="40.5" customHeight="1" x14ac:dyDescent="0.25">
      <c r="A4" s="536"/>
    </row>
    <row r="5" spans="1:4" ht="15" customHeight="1" x14ac:dyDescent="0.25">
      <c r="A5" s="899" t="s">
        <v>35</v>
      </c>
      <c r="B5" s="900"/>
      <c r="C5" s="903" t="s">
        <v>665</v>
      </c>
      <c r="D5" s="903" t="s">
        <v>666</v>
      </c>
    </row>
    <row r="6" spans="1:4" x14ac:dyDescent="0.25">
      <c r="A6" s="901"/>
      <c r="B6" s="902"/>
      <c r="C6" s="903"/>
      <c r="D6" s="903"/>
    </row>
    <row r="7" spans="1:4" x14ac:dyDescent="0.25">
      <c r="A7" s="567">
        <v>1</v>
      </c>
      <c r="B7" s="567" t="s">
        <v>667</v>
      </c>
      <c r="C7" s="560">
        <v>1624143.7082370988</v>
      </c>
      <c r="D7" s="596"/>
    </row>
    <row r="8" spans="1:4" x14ac:dyDescent="0.25">
      <c r="A8" s="561">
        <v>2</v>
      </c>
      <c r="B8" s="561" t="s">
        <v>668</v>
      </c>
      <c r="C8" s="559">
        <v>114971</v>
      </c>
      <c r="D8" s="596"/>
    </row>
    <row r="9" spans="1:4" x14ac:dyDescent="0.25">
      <c r="A9" s="561">
        <v>3</v>
      </c>
      <c r="B9" s="597" t="s">
        <v>669</v>
      </c>
      <c r="C9" s="559"/>
      <c r="D9" s="596"/>
    </row>
    <row r="10" spans="1:4" x14ac:dyDescent="0.25">
      <c r="A10" s="561">
        <v>4</v>
      </c>
      <c r="B10" s="561" t="s">
        <v>670</v>
      </c>
      <c r="C10" s="559">
        <f>SUM(C11:C17)</f>
        <v>6804.5</v>
      </c>
      <c r="D10" s="596"/>
    </row>
    <row r="11" spans="1:4" x14ac:dyDescent="0.25">
      <c r="A11" s="561">
        <v>5</v>
      </c>
      <c r="B11" s="598" t="s">
        <v>671</v>
      </c>
      <c r="C11" s="559">
        <v>3131</v>
      </c>
      <c r="D11" s="596"/>
    </row>
    <row r="12" spans="1:4" x14ac:dyDescent="0.25">
      <c r="A12" s="561">
        <v>6</v>
      </c>
      <c r="B12" s="598" t="s">
        <v>672</v>
      </c>
      <c r="C12" s="559">
        <v>861</v>
      </c>
      <c r="D12" s="596"/>
    </row>
    <row r="13" spans="1:4" x14ac:dyDescent="0.25">
      <c r="A13" s="561">
        <v>7</v>
      </c>
      <c r="B13" s="598" t="s">
        <v>673</v>
      </c>
      <c r="C13" s="560">
        <f>'19. Assets by Risk Sectors'!G34</f>
        <v>1.5</v>
      </c>
      <c r="D13" s="596"/>
    </row>
    <row r="14" spans="1:4" x14ac:dyDescent="0.25">
      <c r="A14" s="561">
        <v>8</v>
      </c>
      <c r="B14" s="598" t="s">
        <v>674</v>
      </c>
      <c r="C14" s="559"/>
      <c r="D14" s="561"/>
    </row>
    <row r="15" spans="1:4" x14ac:dyDescent="0.25">
      <c r="A15" s="561">
        <v>9</v>
      </c>
      <c r="B15" s="598" t="s">
        <v>675</v>
      </c>
      <c r="C15" s="559"/>
      <c r="D15" s="561"/>
    </row>
    <row r="16" spans="1:4" x14ac:dyDescent="0.25">
      <c r="A16" s="561">
        <v>10</v>
      </c>
      <c r="B16" s="598" t="s">
        <v>676</v>
      </c>
      <c r="C16" s="559"/>
      <c r="D16" s="561"/>
    </row>
    <row r="17" spans="1:4" x14ac:dyDescent="0.25">
      <c r="A17" s="561">
        <v>11</v>
      </c>
      <c r="B17" s="598" t="s">
        <v>677</v>
      </c>
      <c r="C17" s="559">
        <v>2811</v>
      </c>
      <c r="D17" s="596"/>
    </row>
    <row r="18" spans="1:4" x14ac:dyDescent="0.25">
      <c r="A18" s="567">
        <v>12</v>
      </c>
      <c r="B18" s="599" t="s">
        <v>678</v>
      </c>
      <c r="C18" s="753">
        <f>SUM(C7:C9,-C10)</f>
        <v>1732310.2082370988</v>
      </c>
      <c r="D18" s="596"/>
    </row>
    <row r="19" spans="1:4" x14ac:dyDescent="0.25">
      <c r="C19" s="750"/>
    </row>
    <row r="20" spans="1:4" x14ac:dyDescent="0.25">
      <c r="C20" s="751"/>
    </row>
    <row r="21" spans="1:4" x14ac:dyDescent="0.25">
      <c r="B21" s="533"/>
    </row>
    <row r="22" spans="1:4" x14ac:dyDescent="0.25">
      <c r="B22" s="752"/>
    </row>
    <row r="23" spans="1:4" x14ac:dyDescent="0.25">
      <c r="B23" s="536"/>
    </row>
    <row r="24" spans="1:4" x14ac:dyDescent="0.25">
      <c r="C24" s="594"/>
    </row>
  </sheetData>
  <mergeCells count="3">
    <mergeCell ref="A5:B6"/>
    <mergeCell ref="C5:C6"/>
    <mergeCell ref="D5:D6"/>
  </mergeCell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5BDEA-CE9E-4AF2-8197-78757DED1BFC}">
  <dimension ref="A1:AB28"/>
  <sheetViews>
    <sheetView showGridLines="0" zoomScaleNormal="100" workbookViewId="0">
      <selection activeCell="B21" sqref="B21"/>
    </sheetView>
  </sheetViews>
  <sheetFormatPr defaultColWidth="9.109375" defaultRowHeight="12" x14ac:dyDescent="0.25"/>
  <cols>
    <col min="1" max="1" width="11.88671875" style="552" bestFit="1" customWidth="1"/>
    <col min="2" max="2" width="63.88671875" style="552" customWidth="1"/>
    <col min="3" max="3" width="15.5546875" style="552" customWidth="1"/>
    <col min="4" max="4" width="18.33203125" style="552" customWidth="1"/>
    <col min="5" max="6" width="22.33203125" style="552" customWidth="1"/>
    <col min="7" max="7" width="19" style="552" customWidth="1"/>
    <col min="8" max="18" width="22.33203125" style="552" customWidth="1"/>
    <col min="19" max="19" width="23.33203125" style="552" bestFit="1" customWidth="1"/>
    <col min="20" max="26" width="22.33203125" style="552" customWidth="1"/>
    <col min="27" max="27" width="23.33203125" style="552" customWidth="1"/>
    <col min="28" max="28" width="20" style="552" customWidth="1"/>
    <col min="29" max="16384" width="9.109375" style="552"/>
  </cols>
  <sheetData>
    <row r="1" spans="1:28" ht="13.8" x14ac:dyDescent="0.3">
      <c r="A1" s="533" t="s">
        <v>41</v>
      </c>
      <c r="B1" s="22" t="str">
        <f>Info!C2</f>
        <v>სს სილქ ბანკი</v>
      </c>
    </row>
    <row r="2" spans="1:28" x14ac:dyDescent="0.25">
      <c r="A2" s="533" t="s">
        <v>42</v>
      </c>
      <c r="B2" s="535">
        <f>'1. key ratios'!B2</f>
        <v>45747</v>
      </c>
      <c r="C2" s="553"/>
    </row>
    <row r="3" spans="1:28" x14ac:dyDescent="0.25">
      <c r="A3" s="536" t="s">
        <v>679</v>
      </c>
      <c r="E3" s="600"/>
      <c r="F3" s="601"/>
    </row>
    <row r="4" spans="1:28" ht="40.5" customHeight="1" x14ac:dyDescent="0.25">
      <c r="C4" s="594"/>
    </row>
    <row r="5" spans="1:28" ht="15" customHeight="1" x14ac:dyDescent="0.25">
      <c r="A5" s="904" t="s">
        <v>680</v>
      </c>
      <c r="B5" s="905"/>
      <c r="C5" s="896" t="s">
        <v>681</v>
      </c>
      <c r="D5" s="910"/>
      <c r="E5" s="910"/>
      <c r="F5" s="910"/>
      <c r="G5" s="910"/>
      <c r="H5" s="910"/>
      <c r="I5" s="910"/>
      <c r="J5" s="910"/>
      <c r="K5" s="910"/>
      <c r="L5" s="910"/>
      <c r="M5" s="910"/>
      <c r="N5" s="910"/>
      <c r="O5" s="910"/>
      <c r="P5" s="910"/>
      <c r="Q5" s="910"/>
      <c r="R5" s="910"/>
      <c r="S5" s="910"/>
      <c r="T5" s="602"/>
      <c r="U5" s="602"/>
      <c r="V5" s="602"/>
      <c r="W5" s="602"/>
      <c r="X5" s="602"/>
      <c r="Y5" s="602"/>
      <c r="Z5" s="602"/>
      <c r="AA5" s="575"/>
      <c r="AB5" s="600"/>
    </row>
    <row r="6" spans="1:28" x14ac:dyDescent="0.25">
      <c r="A6" s="906"/>
      <c r="B6" s="907"/>
      <c r="C6" s="911" t="s">
        <v>88</v>
      </c>
      <c r="D6" s="913" t="s">
        <v>682</v>
      </c>
      <c r="E6" s="913"/>
      <c r="F6" s="913"/>
      <c r="G6" s="913"/>
      <c r="H6" s="914" t="s">
        <v>683</v>
      </c>
      <c r="I6" s="915"/>
      <c r="J6" s="915"/>
      <c r="K6" s="916"/>
      <c r="L6" s="604"/>
      <c r="M6" s="917" t="s">
        <v>684</v>
      </c>
      <c r="N6" s="917"/>
      <c r="O6" s="917"/>
      <c r="P6" s="917"/>
      <c r="Q6" s="917"/>
      <c r="R6" s="917"/>
      <c r="S6" s="895"/>
      <c r="T6" s="603"/>
      <c r="U6" s="897" t="s">
        <v>685</v>
      </c>
      <c r="V6" s="897"/>
      <c r="W6" s="897"/>
      <c r="X6" s="897"/>
      <c r="Y6" s="897"/>
      <c r="Z6" s="897"/>
      <c r="AA6" s="893"/>
      <c r="AB6" s="604"/>
    </row>
    <row r="7" spans="1:28" ht="24" x14ac:dyDescent="0.25">
      <c r="A7" s="908"/>
      <c r="B7" s="909"/>
      <c r="C7" s="912"/>
      <c r="D7" s="606"/>
      <c r="E7" s="555" t="s">
        <v>686</v>
      </c>
      <c r="F7" s="555" t="s">
        <v>687</v>
      </c>
      <c r="G7" s="555" t="s">
        <v>688</v>
      </c>
      <c r="H7" s="607"/>
      <c r="I7" s="555" t="s">
        <v>686</v>
      </c>
      <c r="J7" s="555" t="s">
        <v>687</v>
      </c>
      <c r="K7" s="555" t="s">
        <v>688</v>
      </c>
      <c r="L7" s="605"/>
      <c r="M7" s="555" t="s">
        <v>686</v>
      </c>
      <c r="N7" s="555" t="s">
        <v>687</v>
      </c>
      <c r="O7" s="555" t="s">
        <v>689</v>
      </c>
      <c r="P7" s="555" t="s">
        <v>690</v>
      </c>
      <c r="Q7" s="555" t="s">
        <v>691</v>
      </c>
      <c r="R7" s="555" t="s">
        <v>692</v>
      </c>
      <c r="S7" s="555" t="s">
        <v>693</v>
      </c>
      <c r="T7" s="557"/>
      <c r="U7" s="555" t="s">
        <v>686</v>
      </c>
      <c r="V7" s="555" t="s">
        <v>687</v>
      </c>
      <c r="W7" s="555" t="s">
        <v>689</v>
      </c>
      <c r="X7" s="555" t="s">
        <v>690</v>
      </c>
      <c r="Y7" s="555" t="s">
        <v>691</v>
      </c>
      <c r="Z7" s="555" t="s">
        <v>692</v>
      </c>
      <c r="AA7" s="555" t="s">
        <v>693</v>
      </c>
      <c r="AB7" s="600"/>
    </row>
    <row r="8" spans="1:28" x14ac:dyDescent="0.25">
      <c r="A8" s="608">
        <v>1</v>
      </c>
      <c r="B8" s="567" t="s">
        <v>652</v>
      </c>
      <c r="C8" s="581">
        <f>D8+H8+L8</f>
        <v>132584588.34670463</v>
      </c>
      <c r="D8" s="559">
        <f>D13+D14</f>
        <v>126813815.65639779</v>
      </c>
      <c r="E8" s="559">
        <f t="shared" ref="E8:AA8" si="0">E13+E14</f>
        <v>1601521.7899954254</v>
      </c>
      <c r="F8" s="559">
        <f t="shared" si="0"/>
        <v>0</v>
      </c>
      <c r="G8" s="559">
        <f t="shared" si="0"/>
        <v>0</v>
      </c>
      <c r="H8" s="559">
        <f t="shared" si="0"/>
        <v>4038463.3241538149</v>
      </c>
      <c r="I8" s="559">
        <f t="shared" si="0"/>
        <v>41380.045355227041</v>
      </c>
      <c r="J8" s="559">
        <f t="shared" si="0"/>
        <v>3706580.7371944012</v>
      </c>
      <c r="K8" s="559">
        <f t="shared" si="0"/>
        <v>0</v>
      </c>
      <c r="L8" s="559">
        <f t="shared" si="0"/>
        <v>1732309.366153039</v>
      </c>
      <c r="M8" s="559">
        <f t="shared" si="0"/>
        <v>32521.260704225355</v>
      </c>
      <c r="N8" s="559">
        <f t="shared" si="0"/>
        <v>295960.48836760706</v>
      </c>
      <c r="O8" s="559">
        <f t="shared" si="0"/>
        <v>139056.82267259716</v>
      </c>
      <c r="P8" s="559">
        <f t="shared" si="0"/>
        <v>937397.33698981348</v>
      </c>
      <c r="Q8" s="559">
        <f t="shared" si="0"/>
        <v>23699.517418796011</v>
      </c>
      <c r="R8" s="559">
        <f t="shared" si="0"/>
        <v>0</v>
      </c>
      <c r="S8" s="559">
        <f t="shared" si="0"/>
        <v>144338.21</v>
      </c>
      <c r="T8" s="559">
        <f t="shared" si="0"/>
        <v>0</v>
      </c>
      <c r="U8" s="559">
        <f t="shared" si="0"/>
        <v>0</v>
      </c>
      <c r="V8" s="559">
        <f t="shared" si="0"/>
        <v>0</v>
      </c>
      <c r="W8" s="559">
        <f t="shared" si="0"/>
        <v>0</v>
      </c>
      <c r="X8" s="559">
        <f t="shared" si="0"/>
        <v>0</v>
      </c>
      <c r="Y8" s="559">
        <f t="shared" si="0"/>
        <v>0</v>
      </c>
      <c r="Z8" s="559">
        <f t="shared" si="0"/>
        <v>0</v>
      </c>
      <c r="AA8" s="559">
        <f t="shared" si="0"/>
        <v>0</v>
      </c>
    </row>
    <row r="9" spans="1:28" x14ac:dyDescent="0.25">
      <c r="A9" s="561">
        <v>1.1000000000000001</v>
      </c>
      <c r="B9" s="587" t="s">
        <v>694</v>
      </c>
      <c r="C9" s="581">
        <f t="shared" ref="C9:C14" si="1">D9+H9+L9</f>
        <v>0</v>
      </c>
      <c r="D9" s="559"/>
      <c r="E9" s="559"/>
      <c r="F9" s="559"/>
      <c r="G9" s="559"/>
      <c r="H9" s="559"/>
      <c r="I9" s="559"/>
      <c r="J9" s="559"/>
      <c r="K9" s="559"/>
      <c r="L9" s="559"/>
      <c r="M9" s="559"/>
      <c r="N9" s="559"/>
      <c r="O9" s="559"/>
      <c r="P9" s="559"/>
      <c r="Q9" s="559"/>
      <c r="R9" s="559"/>
      <c r="S9" s="559"/>
      <c r="T9" s="559"/>
      <c r="U9" s="559"/>
      <c r="V9" s="559"/>
      <c r="W9" s="559"/>
      <c r="X9" s="559"/>
      <c r="Y9" s="559"/>
      <c r="Z9" s="559"/>
      <c r="AA9" s="559"/>
    </row>
    <row r="10" spans="1:28" x14ac:dyDescent="0.25">
      <c r="A10" s="561">
        <v>1.2</v>
      </c>
      <c r="B10" s="587" t="s">
        <v>695</v>
      </c>
      <c r="C10" s="581">
        <f t="shared" si="1"/>
        <v>0</v>
      </c>
      <c r="D10" s="559"/>
      <c r="E10" s="559"/>
      <c r="F10" s="559"/>
      <c r="G10" s="559"/>
      <c r="H10" s="559"/>
      <c r="I10" s="559"/>
      <c r="J10" s="559"/>
      <c r="K10" s="559"/>
      <c r="L10" s="559"/>
      <c r="M10" s="559"/>
      <c r="N10" s="559"/>
      <c r="O10" s="559"/>
      <c r="P10" s="559"/>
      <c r="Q10" s="559"/>
      <c r="R10" s="559"/>
      <c r="S10" s="559"/>
      <c r="T10" s="559"/>
      <c r="U10" s="559"/>
      <c r="V10" s="559"/>
      <c r="W10" s="559"/>
      <c r="X10" s="559"/>
      <c r="Y10" s="559"/>
      <c r="Z10" s="559"/>
      <c r="AA10" s="559"/>
    </row>
    <row r="11" spans="1:28" x14ac:dyDescent="0.25">
      <c r="A11" s="561">
        <v>1.3</v>
      </c>
      <c r="B11" s="587" t="s">
        <v>696</v>
      </c>
      <c r="C11" s="581">
        <f t="shared" si="1"/>
        <v>0</v>
      </c>
      <c r="D11" s="559"/>
      <c r="E11" s="559"/>
      <c r="F11" s="559"/>
      <c r="G11" s="559"/>
      <c r="H11" s="559"/>
      <c r="I11" s="559"/>
      <c r="J11" s="559"/>
      <c r="K11" s="559"/>
      <c r="L11" s="559"/>
      <c r="M11" s="559"/>
      <c r="N11" s="559"/>
      <c r="O11" s="559"/>
      <c r="P11" s="559"/>
      <c r="Q11" s="559"/>
      <c r="R11" s="559"/>
      <c r="S11" s="559"/>
      <c r="T11" s="559"/>
      <c r="U11" s="559"/>
      <c r="V11" s="559"/>
      <c r="W11" s="559"/>
      <c r="X11" s="559"/>
      <c r="Y11" s="559"/>
      <c r="Z11" s="559"/>
      <c r="AA11" s="559"/>
    </row>
    <row r="12" spans="1:28" x14ac:dyDescent="0.25">
      <c r="A12" s="561">
        <v>1.4</v>
      </c>
      <c r="B12" s="587" t="s">
        <v>697</v>
      </c>
      <c r="C12" s="581">
        <f t="shared" si="1"/>
        <v>0</v>
      </c>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row>
    <row r="13" spans="1:28" x14ac:dyDescent="0.25">
      <c r="A13" s="561">
        <v>1.5</v>
      </c>
      <c r="B13" s="587" t="s">
        <v>698</v>
      </c>
      <c r="C13" s="753">
        <f t="shared" si="1"/>
        <v>92091404.504617214</v>
      </c>
      <c r="D13" s="560">
        <v>88153664.558996171</v>
      </c>
      <c r="E13" s="560">
        <v>1146899.3009965837</v>
      </c>
      <c r="F13" s="560">
        <v>0</v>
      </c>
      <c r="G13" s="560">
        <v>0</v>
      </c>
      <c r="H13" s="560">
        <v>3008451.7359177242</v>
      </c>
      <c r="I13" s="560">
        <v>0</v>
      </c>
      <c r="J13" s="560">
        <v>3008451.7359177242</v>
      </c>
      <c r="K13" s="560">
        <v>0</v>
      </c>
      <c r="L13" s="560">
        <v>929288.20970333298</v>
      </c>
      <c r="M13" s="560">
        <v>0</v>
      </c>
      <c r="N13" s="560">
        <v>895.64131313131315</v>
      </c>
      <c r="O13" s="560">
        <v>2976.4802356256732</v>
      </c>
      <c r="P13" s="560">
        <v>781077.87815457606</v>
      </c>
      <c r="Q13" s="560">
        <v>0</v>
      </c>
      <c r="R13" s="560">
        <v>0</v>
      </c>
      <c r="S13" s="560">
        <v>144338.21</v>
      </c>
      <c r="T13" s="560"/>
      <c r="U13" s="560"/>
      <c r="V13" s="560"/>
      <c r="W13" s="560"/>
      <c r="X13" s="560"/>
      <c r="Y13" s="560"/>
      <c r="Z13" s="560"/>
      <c r="AA13" s="560"/>
    </row>
    <row r="14" spans="1:28" x14ac:dyDescent="0.25">
      <c r="A14" s="561">
        <v>1.6</v>
      </c>
      <c r="B14" s="587" t="s">
        <v>699</v>
      </c>
      <c r="C14" s="753">
        <f t="shared" si="1"/>
        <v>40493183.84208741</v>
      </c>
      <c r="D14" s="560">
        <v>38660151.097401612</v>
      </c>
      <c r="E14" s="560">
        <v>454622.48899884167</v>
      </c>
      <c r="F14" s="560">
        <v>0</v>
      </c>
      <c r="G14" s="560">
        <v>0</v>
      </c>
      <c r="H14" s="560">
        <v>1030011.5882360906</v>
      </c>
      <c r="I14" s="560">
        <v>41380.045355227041</v>
      </c>
      <c r="J14" s="560">
        <v>698129.00127667713</v>
      </c>
      <c r="K14" s="560">
        <v>0</v>
      </c>
      <c r="L14" s="560">
        <v>803021.15644970606</v>
      </c>
      <c r="M14" s="560">
        <v>32521.260704225355</v>
      </c>
      <c r="N14" s="560">
        <v>295064.84705447574</v>
      </c>
      <c r="O14" s="560">
        <v>136080.34243697149</v>
      </c>
      <c r="P14" s="560">
        <v>156319.45883523743</v>
      </c>
      <c r="Q14" s="560">
        <v>23699.517418796011</v>
      </c>
      <c r="R14" s="560">
        <v>0</v>
      </c>
      <c r="S14" s="560">
        <v>0</v>
      </c>
      <c r="T14" s="560"/>
      <c r="U14" s="560"/>
      <c r="V14" s="560"/>
      <c r="W14" s="560"/>
      <c r="X14" s="560"/>
      <c r="Y14" s="560"/>
      <c r="Z14" s="560"/>
      <c r="AA14" s="560"/>
    </row>
    <row r="15" spans="1:28" x14ac:dyDescent="0.25">
      <c r="A15" s="608">
        <v>2</v>
      </c>
      <c r="B15" s="567" t="s">
        <v>101</v>
      </c>
      <c r="C15" s="754">
        <f>C17</f>
        <v>24356220.339999996</v>
      </c>
      <c r="D15" s="754">
        <f>D17</f>
        <v>24356220.339999996</v>
      </c>
      <c r="E15" s="561"/>
      <c r="F15" s="561"/>
      <c r="G15" s="561"/>
      <c r="H15" s="561"/>
      <c r="I15" s="561"/>
      <c r="J15" s="561"/>
      <c r="K15" s="561"/>
      <c r="L15" s="561"/>
      <c r="M15" s="561"/>
      <c r="N15" s="561"/>
      <c r="O15" s="561"/>
      <c r="P15" s="561"/>
      <c r="Q15" s="561"/>
      <c r="R15" s="561"/>
      <c r="S15" s="561"/>
      <c r="T15" s="561"/>
      <c r="U15" s="561"/>
      <c r="V15" s="561"/>
      <c r="W15" s="561"/>
      <c r="X15" s="561"/>
      <c r="Y15" s="561"/>
      <c r="Z15" s="561"/>
      <c r="AA15" s="561"/>
    </row>
    <row r="16" spans="1:28" x14ac:dyDescent="0.25">
      <c r="A16" s="561">
        <v>2.1</v>
      </c>
      <c r="B16" s="587" t="s">
        <v>694</v>
      </c>
      <c r="C16" s="587"/>
      <c r="D16" s="561"/>
      <c r="E16" s="561"/>
      <c r="F16" s="561"/>
      <c r="G16" s="561"/>
      <c r="H16" s="561"/>
      <c r="I16" s="561"/>
      <c r="J16" s="561"/>
      <c r="K16" s="561"/>
      <c r="L16" s="561"/>
      <c r="M16" s="561"/>
      <c r="N16" s="561"/>
      <c r="O16" s="561"/>
      <c r="P16" s="561"/>
      <c r="Q16" s="561"/>
      <c r="R16" s="561"/>
      <c r="S16" s="561"/>
      <c r="T16" s="561"/>
      <c r="U16" s="561"/>
      <c r="V16" s="561"/>
      <c r="W16" s="561"/>
      <c r="X16" s="561"/>
      <c r="Y16" s="561"/>
      <c r="Z16" s="561"/>
      <c r="AA16" s="561"/>
    </row>
    <row r="17" spans="1:27" x14ac:dyDescent="0.25">
      <c r="A17" s="561">
        <v>2.2000000000000002</v>
      </c>
      <c r="B17" s="587" t="s">
        <v>695</v>
      </c>
      <c r="C17" s="755">
        <f>D17+H17+L17</f>
        <v>24356220.339999996</v>
      </c>
      <c r="D17" s="560">
        <v>24356220.339999996</v>
      </c>
      <c r="E17" s="561"/>
      <c r="F17" s="561"/>
      <c r="G17" s="561"/>
      <c r="H17" s="561"/>
      <c r="I17" s="561"/>
      <c r="J17" s="561"/>
      <c r="K17" s="561"/>
      <c r="L17" s="561"/>
      <c r="M17" s="561"/>
      <c r="N17" s="561"/>
      <c r="O17" s="561"/>
      <c r="P17" s="561"/>
      <c r="Q17" s="561"/>
      <c r="R17" s="561"/>
      <c r="S17" s="561"/>
      <c r="T17" s="561"/>
      <c r="U17" s="561"/>
      <c r="V17" s="561"/>
      <c r="W17" s="561"/>
      <c r="X17" s="561"/>
      <c r="Y17" s="561"/>
      <c r="Z17" s="561"/>
      <c r="AA17" s="561"/>
    </row>
    <row r="18" spans="1:27" x14ac:dyDescent="0.25">
      <c r="A18" s="561">
        <v>2.2999999999999998</v>
      </c>
      <c r="B18" s="587" t="s">
        <v>696</v>
      </c>
      <c r="C18" s="587"/>
      <c r="D18" s="561"/>
      <c r="E18" s="561"/>
      <c r="G18" s="561"/>
      <c r="H18" s="561"/>
      <c r="I18" s="561"/>
      <c r="J18" s="561"/>
      <c r="K18" s="561"/>
      <c r="L18" s="561"/>
      <c r="M18" s="561"/>
      <c r="N18" s="561"/>
      <c r="O18" s="561"/>
      <c r="P18" s="561"/>
      <c r="Q18" s="561"/>
      <c r="R18" s="561"/>
      <c r="S18" s="561"/>
      <c r="T18" s="561"/>
      <c r="U18" s="561"/>
      <c r="V18" s="561"/>
      <c r="W18" s="561"/>
      <c r="X18" s="561"/>
      <c r="Y18" s="561"/>
      <c r="Z18" s="561"/>
      <c r="AA18" s="561"/>
    </row>
    <row r="19" spans="1:27" x14ac:dyDescent="0.25">
      <c r="A19" s="561">
        <v>2.4</v>
      </c>
      <c r="B19" s="587" t="s">
        <v>697</v>
      </c>
      <c r="C19" s="587"/>
      <c r="D19" s="561"/>
      <c r="E19" s="561"/>
      <c r="F19" s="561"/>
      <c r="G19" s="561"/>
      <c r="H19" s="561"/>
      <c r="I19" s="561"/>
      <c r="J19" s="561"/>
      <c r="K19" s="561"/>
      <c r="L19" s="561"/>
      <c r="M19" s="561"/>
      <c r="N19" s="561"/>
      <c r="O19" s="561"/>
      <c r="P19" s="561"/>
      <c r="Q19" s="561"/>
      <c r="R19" s="561"/>
      <c r="S19" s="561"/>
      <c r="T19" s="561"/>
      <c r="U19" s="561"/>
      <c r="V19" s="561"/>
      <c r="W19" s="561"/>
      <c r="X19" s="561"/>
      <c r="Y19" s="561"/>
      <c r="Z19" s="561"/>
      <c r="AA19" s="561"/>
    </row>
    <row r="20" spans="1:27" x14ac:dyDescent="0.25">
      <c r="A20" s="561">
        <v>2.5</v>
      </c>
      <c r="B20" s="587" t="s">
        <v>698</v>
      </c>
      <c r="C20" s="587"/>
      <c r="D20" s="561"/>
      <c r="E20" s="561"/>
      <c r="F20" s="561"/>
      <c r="G20" s="561"/>
      <c r="H20" s="561"/>
      <c r="I20" s="561"/>
      <c r="J20" s="561"/>
      <c r="K20" s="561"/>
      <c r="L20" s="561"/>
      <c r="M20" s="561"/>
      <c r="N20" s="561"/>
      <c r="O20" s="561"/>
      <c r="P20" s="561"/>
      <c r="Q20" s="561"/>
      <c r="R20" s="561"/>
      <c r="S20" s="561"/>
      <c r="T20" s="561"/>
      <c r="U20" s="561"/>
      <c r="V20" s="561"/>
      <c r="W20" s="561"/>
      <c r="X20" s="561"/>
      <c r="Y20" s="561"/>
      <c r="Z20" s="561"/>
      <c r="AA20" s="561"/>
    </row>
    <row r="21" spans="1:27" x14ac:dyDescent="0.25">
      <c r="A21" s="561">
        <v>2.6</v>
      </c>
      <c r="B21" s="587" t="s">
        <v>699</v>
      </c>
      <c r="C21" s="587"/>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row>
    <row r="22" spans="1:27" x14ac:dyDescent="0.25">
      <c r="A22" s="608">
        <v>3</v>
      </c>
      <c r="B22" s="609" t="s">
        <v>700</v>
      </c>
      <c r="C22" s="756">
        <f>C27+C28</f>
        <v>23701879.32</v>
      </c>
      <c r="D22" s="756">
        <f>D27+D28</f>
        <v>12614431.549999999</v>
      </c>
      <c r="E22" s="610"/>
      <c r="F22" s="610"/>
      <c r="G22" s="610"/>
      <c r="H22" s="567"/>
      <c r="I22" s="610"/>
      <c r="J22" s="610"/>
      <c r="K22" s="610"/>
      <c r="L22" s="567"/>
      <c r="M22" s="610"/>
      <c r="N22" s="610"/>
      <c r="O22" s="610"/>
      <c r="P22" s="610"/>
      <c r="Q22" s="610"/>
      <c r="R22" s="610"/>
      <c r="S22" s="610"/>
      <c r="T22" s="567"/>
      <c r="U22" s="610"/>
      <c r="V22" s="610"/>
      <c r="W22" s="610"/>
      <c r="X22" s="610"/>
      <c r="Y22" s="610"/>
      <c r="Z22" s="610"/>
      <c r="AA22" s="610"/>
    </row>
    <row r="23" spans="1:27" x14ac:dyDescent="0.25">
      <c r="A23" s="561">
        <v>3.1</v>
      </c>
      <c r="B23" s="587" t="s">
        <v>694</v>
      </c>
      <c r="C23" s="587"/>
      <c r="D23" s="567"/>
      <c r="E23" s="610"/>
      <c r="F23" s="610"/>
      <c r="G23" s="610"/>
      <c r="H23" s="567"/>
      <c r="I23" s="610"/>
      <c r="J23" s="610"/>
      <c r="K23" s="610"/>
      <c r="L23" s="567"/>
      <c r="M23" s="610"/>
      <c r="N23" s="610"/>
      <c r="O23" s="610"/>
      <c r="P23" s="610"/>
      <c r="Q23" s="610"/>
      <c r="R23" s="610"/>
      <c r="S23" s="610"/>
      <c r="T23" s="567"/>
      <c r="U23" s="610"/>
      <c r="V23" s="610"/>
      <c r="W23" s="610"/>
      <c r="X23" s="610"/>
      <c r="Y23" s="610"/>
      <c r="Z23" s="610"/>
      <c r="AA23" s="610"/>
    </row>
    <row r="24" spans="1:27" x14ac:dyDescent="0.25">
      <c r="A24" s="561">
        <v>3.2</v>
      </c>
      <c r="B24" s="587" t="s">
        <v>695</v>
      </c>
      <c r="C24" s="587"/>
      <c r="D24" s="567"/>
      <c r="E24" s="610"/>
      <c r="F24" s="610"/>
      <c r="G24" s="610"/>
      <c r="H24" s="567"/>
      <c r="I24" s="610"/>
      <c r="J24" s="610"/>
      <c r="K24" s="610"/>
      <c r="L24" s="567"/>
      <c r="M24" s="610"/>
      <c r="N24" s="610"/>
      <c r="O24" s="610"/>
      <c r="P24" s="610"/>
      <c r="Q24" s="610"/>
      <c r="R24" s="610"/>
      <c r="S24" s="610"/>
      <c r="T24" s="567"/>
      <c r="U24" s="610"/>
      <c r="V24" s="610"/>
      <c r="W24" s="610"/>
      <c r="X24" s="610"/>
      <c r="Y24" s="610"/>
      <c r="Z24" s="610"/>
      <c r="AA24" s="610"/>
    </row>
    <row r="25" spans="1:27" x14ac:dyDescent="0.25">
      <c r="A25" s="561">
        <v>3.3</v>
      </c>
      <c r="B25" s="587" t="s">
        <v>696</v>
      </c>
      <c r="C25" s="587"/>
      <c r="D25" s="567"/>
      <c r="E25" s="610"/>
      <c r="F25" s="610"/>
      <c r="G25" s="610"/>
      <c r="H25" s="567"/>
      <c r="I25" s="610"/>
      <c r="J25" s="610"/>
      <c r="K25" s="610"/>
      <c r="L25" s="567"/>
      <c r="M25" s="610"/>
      <c r="N25" s="610"/>
      <c r="O25" s="610"/>
      <c r="P25" s="610"/>
      <c r="Q25" s="610"/>
      <c r="R25" s="610"/>
      <c r="S25" s="610"/>
      <c r="T25" s="567"/>
      <c r="U25" s="610"/>
      <c r="V25" s="610"/>
      <c r="W25" s="610"/>
      <c r="X25" s="610"/>
      <c r="Y25" s="610"/>
      <c r="Z25" s="610"/>
      <c r="AA25" s="610"/>
    </row>
    <row r="26" spans="1:27" x14ac:dyDescent="0.25">
      <c r="A26" s="561">
        <v>3.4</v>
      </c>
      <c r="B26" s="587" t="s">
        <v>697</v>
      </c>
      <c r="C26" s="587"/>
      <c r="D26" s="567"/>
      <c r="E26" s="610"/>
      <c r="F26" s="610"/>
      <c r="G26" s="610"/>
      <c r="H26" s="567"/>
      <c r="I26" s="610"/>
      <c r="J26" s="610"/>
      <c r="K26" s="610"/>
      <c r="L26" s="567"/>
      <c r="M26" s="610"/>
      <c r="N26" s="610"/>
      <c r="O26" s="610"/>
      <c r="P26" s="610"/>
      <c r="Q26" s="610"/>
      <c r="R26" s="610"/>
      <c r="S26" s="610"/>
      <c r="T26" s="567"/>
      <c r="U26" s="610"/>
      <c r="V26" s="610"/>
      <c r="W26" s="610"/>
      <c r="X26" s="610"/>
      <c r="Y26" s="610"/>
      <c r="Z26" s="610"/>
      <c r="AA26" s="610"/>
    </row>
    <row r="27" spans="1:27" x14ac:dyDescent="0.25">
      <c r="A27" s="561">
        <v>3.5</v>
      </c>
      <c r="B27" s="587" t="s">
        <v>698</v>
      </c>
      <c r="C27" s="757">
        <f>D27+H27+L27</f>
        <v>12614431.549999999</v>
      </c>
      <c r="D27" s="749">
        <f>'4. Off-balance'!E28</f>
        <v>12614431.549999999</v>
      </c>
      <c r="E27" s="610"/>
      <c r="F27" s="610"/>
      <c r="G27" s="610"/>
      <c r="H27" s="567"/>
      <c r="I27" s="610"/>
      <c r="J27" s="610"/>
      <c r="K27" s="610"/>
      <c r="L27" s="567"/>
      <c r="M27" s="610"/>
      <c r="N27" s="610"/>
      <c r="O27" s="610"/>
      <c r="P27" s="610"/>
      <c r="Q27" s="610"/>
      <c r="R27" s="610"/>
      <c r="S27" s="610"/>
      <c r="T27" s="567"/>
      <c r="U27" s="610"/>
      <c r="V27" s="610"/>
      <c r="W27" s="610"/>
      <c r="X27" s="610"/>
      <c r="Y27" s="610"/>
      <c r="Z27" s="610"/>
      <c r="AA27" s="610"/>
    </row>
    <row r="28" spans="1:27" x14ac:dyDescent="0.25">
      <c r="A28" s="561">
        <v>3.6</v>
      </c>
      <c r="B28" s="587" t="s">
        <v>699</v>
      </c>
      <c r="C28" s="757">
        <f>'4. Off-balance'!E27</f>
        <v>11087447.77</v>
      </c>
      <c r="D28" s="587"/>
      <c r="E28" s="610"/>
      <c r="F28" s="610"/>
      <c r="G28" s="610"/>
      <c r="H28" s="567"/>
      <c r="I28" s="610"/>
      <c r="J28" s="610"/>
      <c r="K28" s="610"/>
      <c r="L28" s="567"/>
      <c r="M28" s="610"/>
      <c r="N28" s="610"/>
      <c r="O28" s="610"/>
      <c r="P28" s="610"/>
      <c r="Q28" s="610"/>
      <c r="R28" s="610"/>
      <c r="S28" s="610"/>
      <c r="T28" s="567"/>
      <c r="U28" s="610"/>
      <c r="V28" s="610"/>
      <c r="W28" s="610"/>
      <c r="X28" s="610"/>
      <c r="Y28" s="610"/>
      <c r="Z28" s="610"/>
      <c r="AA28" s="610"/>
    </row>
  </sheetData>
  <mergeCells count="7">
    <mergeCell ref="U6:AA6"/>
    <mergeCell ref="A5:B7"/>
    <mergeCell ref="C5:S5"/>
    <mergeCell ref="C6:C7"/>
    <mergeCell ref="D6:G6"/>
    <mergeCell ref="H6:K6"/>
    <mergeCell ref="M6:S6"/>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1215F-FE1B-4EBA-85E8-5A7C6CBEC189}">
  <dimension ref="A1:AA25"/>
  <sheetViews>
    <sheetView showGridLines="0" topLeftCell="A7" zoomScaleNormal="100" workbookViewId="0">
      <selection activeCell="E29" sqref="E29"/>
    </sheetView>
  </sheetViews>
  <sheetFormatPr defaultColWidth="9.109375" defaultRowHeight="12" x14ac:dyDescent="0.25"/>
  <cols>
    <col min="1" max="1" width="11.88671875" style="552" bestFit="1" customWidth="1"/>
    <col min="2" max="2" width="90.33203125" style="552" bestFit="1" customWidth="1"/>
    <col min="3" max="3" width="20.109375" style="552" customWidth="1"/>
    <col min="4" max="4" width="17" style="552" customWidth="1"/>
    <col min="5" max="5" width="15" style="552" customWidth="1"/>
    <col min="6" max="6" width="17.109375" style="552" customWidth="1"/>
    <col min="7" max="7" width="15.109375" style="552" customWidth="1"/>
    <col min="8" max="8" width="18.5546875" style="552" customWidth="1"/>
    <col min="9" max="9" width="15" style="552" customWidth="1"/>
    <col min="10" max="10" width="14.88671875" style="552" customWidth="1"/>
    <col min="11" max="11" width="14.5546875" style="552" customWidth="1"/>
    <col min="12" max="12" width="13" style="552" customWidth="1"/>
    <col min="13" max="13" width="16.6640625" style="552" customWidth="1"/>
    <col min="14" max="14" width="19.33203125" style="552" customWidth="1"/>
    <col min="15" max="15" width="20.6640625" style="552" customWidth="1"/>
    <col min="16" max="16" width="20.109375" style="552" customWidth="1"/>
    <col min="17" max="17" width="18.88671875" style="552" customWidth="1"/>
    <col min="18" max="18" width="22.33203125" style="552" customWidth="1"/>
    <col min="19" max="19" width="18.88671875" style="552" customWidth="1"/>
    <col min="20" max="20" width="14.109375" style="552" customWidth="1"/>
    <col min="21" max="22" width="19.109375" style="552" customWidth="1"/>
    <col min="23" max="27" width="17.88671875" style="552" customWidth="1"/>
    <col min="28" max="16384" width="9.109375" style="552"/>
  </cols>
  <sheetData>
    <row r="1" spans="1:27" ht="13.8" x14ac:dyDescent="0.3">
      <c r="A1" s="533" t="s">
        <v>41</v>
      </c>
      <c r="B1" s="22" t="str">
        <f>Info!C2</f>
        <v>სს სილქ ბანკი</v>
      </c>
    </row>
    <row r="2" spans="1:27" x14ac:dyDescent="0.25">
      <c r="A2" s="533" t="s">
        <v>42</v>
      </c>
      <c r="B2" s="535">
        <f>'1. key ratios'!B2</f>
        <v>45747</v>
      </c>
    </row>
    <row r="3" spans="1:27" x14ac:dyDescent="0.25">
      <c r="A3" s="536" t="s">
        <v>701</v>
      </c>
      <c r="C3" s="611"/>
    </row>
    <row r="4" spans="1:27" ht="40.5" customHeight="1" thickBot="1" x14ac:dyDescent="0.3">
      <c r="A4" s="536"/>
      <c r="B4" s="611"/>
      <c r="C4" s="611"/>
    </row>
    <row r="5" spans="1:27" ht="13.5" customHeight="1" x14ac:dyDescent="0.25">
      <c r="A5" s="918" t="s">
        <v>702</v>
      </c>
      <c r="B5" s="919"/>
      <c r="C5" s="924" t="s">
        <v>703</v>
      </c>
      <c r="D5" s="925"/>
      <c r="E5" s="925"/>
      <c r="F5" s="925"/>
      <c r="G5" s="925"/>
      <c r="H5" s="925"/>
      <c r="I5" s="925"/>
      <c r="J5" s="925"/>
      <c r="K5" s="925"/>
      <c r="L5" s="925"/>
      <c r="M5" s="925"/>
      <c r="N5" s="925"/>
      <c r="O5" s="925"/>
      <c r="P5" s="925"/>
      <c r="Q5" s="925"/>
      <c r="R5" s="925"/>
      <c r="S5" s="925"/>
      <c r="T5" s="925"/>
      <c r="U5" s="925"/>
      <c r="V5" s="925"/>
      <c r="W5" s="925"/>
      <c r="X5" s="925"/>
      <c r="Y5" s="925"/>
      <c r="Z5" s="925"/>
      <c r="AA5" s="926"/>
    </row>
    <row r="6" spans="1:27" ht="12" customHeight="1" x14ac:dyDescent="0.25">
      <c r="A6" s="920"/>
      <c r="B6" s="921"/>
      <c r="C6" s="927" t="s">
        <v>88</v>
      </c>
      <c r="D6" s="894" t="s">
        <v>682</v>
      </c>
      <c r="E6" s="894"/>
      <c r="F6" s="894"/>
      <c r="G6" s="894"/>
      <c r="H6" s="914" t="s">
        <v>683</v>
      </c>
      <c r="I6" s="915"/>
      <c r="J6" s="915"/>
      <c r="K6" s="915"/>
      <c r="L6" s="603"/>
      <c r="M6" s="897" t="s">
        <v>684</v>
      </c>
      <c r="N6" s="897"/>
      <c r="O6" s="897"/>
      <c r="P6" s="897"/>
      <c r="Q6" s="897"/>
      <c r="R6" s="897"/>
      <c r="S6" s="893"/>
      <c r="T6" s="603"/>
      <c r="U6" s="897" t="s">
        <v>685</v>
      </c>
      <c r="V6" s="897"/>
      <c r="W6" s="897"/>
      <c r="X6" s="897"/>
      <c r="Y6" s="897"/>
      <c r="Z6" s="897"/>
      <c r="AA6" s="929"/>
    </row>
    <row r="7" spans="1:27" ht="36" x14ac:dyDescent="0.25">
      <c r="A7" s="922"/>
      <c r="B7" s="923"/>
      <c r="C7" s="928"/>
      <c r="D7" s="606"/>
      <c r="E7" s="555" t="s">
        <v>686</v>
      </c>
      <c r="F7" s="555" t="s">
        <v>687</v>
      </c>
      <c r="G7" s="555" t="s">
        <v>688</v>
      </c>
      <c r="H7" s="553"/>
      <c r="I7" s="555" t="s">
        <v>686</v>
      </c>
      <c r="J7" s="555" t="s">
        <v>687</v>
      </c>
      <c r="K7" s="555" t="s">
        <v>688</v>
      </c>
      <c r="L7" s="557"/>
      <c r="M7" s="555" t="s">
        <v>686</v>
      </c>
      <c r="N7" s="555" t="s">
        <v>704</v>
      </c>
      <c r="O7" s="555" t="s">
        <v>705</v>
      </c>
      <c r="P7" s="555" t="s">
        <v>706</v>
      </c>
      <c r="Q7" s="555" t="s">
        <v>707</v>
      </c>
      <c r="R7" s="555" t="s">
        <v>708</v>
      </c>
      <c r="S7" s="555" t="s">
        <v>693</v>
      </c>
      <c r="T7" s="557"/>
      <c r="U7" s="555" t="s">
        <v>686</v>
      </c>
      <c r="V7" s="555" t="s">
        <v>704</v>
      </c>
      <c r="W7" s="555" t="s">
        <v>705</v>
      </c>
      <c r="X7" s="555" t="s">
        <v>706</v>
      </c>
      <c r="Y7" s="555" t="s">
        <v>707</v>
      </c>
      <c r="Z7" s="555" t="s">
        <v>708</v>
      </c>
      <c r="AA7" s="555" t="s">
        <v>693</v>
      </c>
    </row>
    <row r="8" spans="1:27" x14ac:dyDescent="0.25">
      <c r="A8" s="758">
        <v>1</v>
      </c>
      <c r="B8" s="759" t="s">
        <v>652</v>
      </c>
      <c r="C8" s="760">
        <f>'22. Quality'!C8</f>
        <v>132584588.34670463</v>
      </c>
      <c r="D8" s="760">
        <f>'22. Quality'!D8</f>
        <v>126813815.65639779</v>
      </c>
      <c r="E8" s="760">
        <f>'22. Quality'!E8</f>
        <v>1601521.7899954254</v>
      </c>
      <c r="F8" s="760">
        <f>'22. Quality'!F8</f>
        <v>0</v>
      </c>
      <c r="G8" s="760">
        <f>'22. Quality'!G8</f>
        <v>0</v>
      </c>
      <c r="H8" s="760">
        <f>'22. Quality'!H8</f>
        <v>4038463.3241538149</v>
      </c>
      <c r="I8" s="760">
        <f>'22. Quality'!I8</f>
        <v>41380.045355227041</v>
      </c>
      <c r="J8" s="760">
        <f>'22. Quality'!J8</f>
        <v>3706580.7371944012</v>
      </c>
      <c r="K8" s="760">
        <f>'22. Quality'!K8</f>
        <v>0</v>
      </c>
      <c r="L8" s="760">
        <f>'22. Quality'!L8</f>
        <v>1732309.366153039</v>
      </c>
      <c r="M8" s="760">
        <f>'22. Quality'!M8</f>
        <v>32521.260704225355</v>
      </c>
      <c r="N8" s="760">
        <f>'22. Quality'!N8</f>
        <v>295960.48836760706</v>
      </c>
      <c r="O8" s="760">
        <f>'22. Quality'!O8</f>
        <v>139056.82267259716</v>
      </c>
      <c r="P8" s="760">
        <f>'22. Quality'!P8</f>
        <v>937397.33698981348</v>
      </c>
      <c r="Q8" s="760">
        <f>'22. Quality'!Q8</f>
        <v>23699.517418796011</v>
      </c>
      <c r="R8" s="760">
        <f>'22. Quality'!R8</f>
        <v>0</v>
      </c>
      <c r="S8" s="760">
        <f>'22. Quality'!S8</f>
        <v>144338.21</v>
      </c>
      <c r="T8" s="561"/>
      <c r="U8" s="561"/>
      <c r="V8" s="561"/>
      <c r="W8" s="561"/>
      <c r="X8" s="561"/>
      <c r="Y8" s="561"/>
      <c r="Z8" s="561"/>
      <c r="AA8" s="619"/>
    </row>
    <row r="9" spans="1:27" x14ac:dyDescent="0.25">
      <c r="A9" s="612">
        <v>1.1000000000000001</v>
      </c>
      <c r="B9" s="761" t="s">
        <v>709</v>
      </c>
      <c r="C9" s="762">
        <v>114737432.56582642</v>
      </c>
      <c r="D9" s="560">
        <v>109714294.55626301</v>
      </c>
      <c r="E9" s="560">
        <v>1315315.1177062159</v>
      </c>
      <c r="F9" s="560">
        <v>0</v>
      </c>
      <c r="G9" s="560">
        <v>0</v>
      </c>
      <c r="H9" s="560">
        <v>3704315.2711715777</v>
      </c>
      <c r="I9" s="560">
        <v>15021.179999999998</v>
      </c>
      <c r="J9" s="560">
        <v>3538385.3779386301</v>
      </c>
      <c r="K9" s="560">
        <v>0</v>
      </c>
      <c r="L9" s="560">
        <v>1318822.9283918035</v>
      </c>
      <c r="M9" s="560">
        <v>0</v>
      </c>
      <c r="N9" s="560">
        <v>292278.67705447576</v>
      </c>
      <c r="O9" s="560">
        <v>27521.983182751537</v>
      </c>
      <c r="P9" s="560">
        <v>781077.87815457606</v>
      </c>
      <c r="Q9" s="560">
        <v>0</v>
      </c>
      <c r="R9" s="560">
        <v>0</v>
      </c>
      <c r="S9" s="560">
        <v>144338.21</v>
      </c>
      <c r="T9" s="561"/>
      <c r="U9" s="561"/>
      <c r="V9" s="561"/>
      <c r="W9" s="561"/>
      <c r="X9" s="561"/>
      <c r="Y9" s="561"/>
      <c r="Z9" s="561"/>
      <c r="AA9" s="619"/>
    </row>
    <row r="10" spans="1:27" x14ac:dyDescent="0.25">
      <c r="A10" s="763" t="s">
        <v>233</v>
      </c>
      <c r="B10" s="764" t="s">
        <v>710</v>
      </c>
      <c r="C10" s="765">
        <v>100689903.66176821</v>
      </c>
      <c r="D10" s="560">
        <v>95897630.548620537</v>
      </c>
      <c r="E10" s="560">
        <v>1125013.1916608522</v>
      </c>
      <c r="F10" s="560">
        <v>0</v>
      </c>
      <c r="G10" s="560">
        <v>0</v>
      </c>
      <c r="H10" s="560">
        <v>3505104.9879386299</v>
      </c>
      <c r="I10" s="560">
        <v>0</v>
      </c>
      <c r="J10" s="560">
        <v>3446720.81793863</v>
      </c>
      <c r="K10" s="560">
        <v>0</v>
      </c>
      <c r="L10" s="560">
        <v>1287168.1252090519</v>
      </c>
      <c r="M10" s="560">
        <v>0</v>
      </c>
      <c r="N10" s="560">
        <v>292278.67705447576</v>
      </c>
      <c r="O10" s="560">
        <v>0</v>
      </c>
      <c r="P10" s="560">
        <v>781077.87815457606</v>
      </c>
      <c r="Q10" s="560">
        <v>0</v>
      </c>
      <c r="R10" s="560">
        <v>0</v>
      </c>
      <c r="S10" s="560">
        <v>144338.21</v>
      </c>
      <c r="T10" s="561"/>
      <c r="U10" s="561"/>
      <c r="V10" s="561"/>
      <c r="W10" s="561"/>
      <c r="X10" s="561"/>
      <c r="Y10" s="561"/>
      <c r="Z10" s="561"/>
      <c r="AA10" s="619"/>
    </row>
    <row r="11" spans="1:27" x14ac:dyDescent="0.25">
      <c r="A11" s="766" t="s">
        <v>711</v>
      </c>
      <c r="B11" s="767" t="s">
        <v>712</v>
      </c>
      <c r="C11" s="768">
        <v>58977087.292729661</v>
      </c>
      <c r="D11" s="560">
        <v>56199442.148967415</v>
      </c>
      <c r="E11" s="560">
        <v>0</v>
      </c>
      <c r="F11" s="560">
        <v>0</v>
      </c>
      <c r="G11" s="560">
        <v>0</v>
      </c>
      <c r="H11" s="560">
        <v>1490477.0185531913</v>
      </c>
      <c r="I11" s="560">
        <v>0</v>
      </c>
      <c r="J11" s="560">
        <v>1432092.8485531914</v>
      </c>
      <c r="K11" s="560">
        <v>0</v>
      </c>
      <c r="L11" s="560">
        <v>1287168.1252090519</v>
      </c>
      <c r="M11" s="560">
        <v>0</v>
      </c>
      <c r="N11" s="560">
        <v>292278.67705447576</v>
      </c>
      <c r="O11" s="560">
        <v>0</v>
      </c>
      <c r="P11" s="560">
        <v>781077.87815457606</v>
      </c>
      <c r="Q11" s="560">
        <v>0</v>
      </c>
      <c r="R11" s="560">
        <v>0</v>
      </c>
      <c r="S11" s="560">
        <v>144338.21</v>
      </c>
      <c r="T11" s="561"/>
      <c r="U11" s="561"/>
      <c r="V11" s="561"/>
      <c r="W11" s="561"/>
      <c r="X11" s="561"/>
      <c r="Y11" s="561"/>
      <c r="Z11" s="561"/>
      <c r="AA11" s="619"/>
    </row>
    <row r="12" spans="1:27" x14ac:dyDescent="0.25">
      <c r="A12" s="766" t="s">
        <v>713</v>
      </c>
      <c r="B12" s="767" t="s">
        <v>714</v>
      </c>
      <c r="C12" s="768">
        <v>27130876.427665949</v>
      </c>
      <c r="D12" s="560">
        <v>25181745.193538964</v>
      </c>
      <c r="E12" s="560">
        <v>1125013.1916608522</v>
      </c>
      <c r="F12" s="560">
        <v>0</v>
      </c>
      <c r="G12" s="560">
        <v>0</v>
      </c>
      <c r="H12" s="560">
        <v>1949131.2341269839</v>
      </c>
      <c r="I12" s="560">
        <v>0</v>
      </c>
      <c r="J12" s="560">
        <v>1949131.2341269839</v>
      </c>
      <c r="K12" s="560">
        <v>0</v>
      </c>
      <c r="L12" s="560">
        <v>0</v>
      </c>
      <c r="M12" s="560">
        <v>0</v>
      </c>
      <c r="N12" s="560">
        <v>0</v>
      </c>
      <c r="O12" s="560">
        <v>0</v>
      </c>
      <c r="P12" s="560">
        <v>0</v>
      </c>
      <c r="Q12" s="560">
        <v>0</v>
      </c>
      <c r="R12" s="560">
        <v>0</v>
      </c>
      <c r="S12" s="560">
        <v>0</v>
      </c>
      <c r="T12" s="561"/>
      <c r="U12" s="561"/>
      <c r="V12" s="561"/>
      <c r="W12" s="561"/>
      <c r="X12" s="561"/>
      <c r="Y12" s="561"/>
      <c r="Z12" s="561"/>
      <c r="AA12" s="619"/>
    </row>
    <row r="13" spans="1:27" x14ac:dyDescent="0.25">
      <c r="A13" s="766" t="s">
        <v>715</v>
      </c>
      <c r="B13" s="767" t="s">
        <v>716</v>
      </c>
      <c r="C13" s="768">
        <v>8840372.1294017453</v>
      </c>
      <c r="D13" s="560">
        <v>8840372.1294017453</v>
      </c>
      <c r="E13" s="560">
        <v>0</v>
      </c>
      <c r="F13" s="560">
        <v>0</v>
      </c>
      <c r="G13" s="560">
        <v>0</v>
      </c>
      <c r="H13" s="560">
        <v>0</v>
      </c>
      <c r="I13" s="560">
        <v>0</v>
      </c>
      <c r="J13" s="560">
        <v>0</v>
      </c>
      <c r="K13" s="560">
        <v>0</v>
      </c>
      <c r="L13" s="560">
        <v>0</v>
      </c>
      <c r="M13" s="560">
        <v>0</v>
      </c>
      <c r="N13" s="560">
        <v>0</v>
      </c>
      <c r="O13" s="560">
        <v>0</v>
      </c>
      <c r="P13" s="560">
        <v>0</v>
      </c>
      <c r="Q13" s="560">
        <v>0</v>
      </c>
      <c r="R13" s="560">
        <v>0</v>
      </c>
      <c r="S13" s="560">
        <v>0</v>
      </c>
      <c r="T13" s="561"/>
      <c r="U13" s="561"/>
      <c r="V13" s="561"/>
      <c r="W13" s="561"/>
      <c r="X13" s="561"/>
      <c r="Y13" s="561"/>
      <c r="Z13" s="561"/>
      <c r="AA13" s="619"/>
    </row>
    <row r="14" spans="1:27" x14ac:dyDescent="0.25">
      <c r="A14" s="766" t="s">
        <v>717</v>
      </c>
      <c r="B14" s="767" t="s">
        <v>718</v>
      </c>
      <c r="C14" s="768">
        <v>5741567.8119710023</v>
      </c>
      <c r="D14" s="560">
        <v>5676071.0767125469</v>
      </c>
      <c r="E14" s="560">
        <v>0</v>
      </c>
      <c r="F14" s="560">
        <v>0</v>
      </c>
      <c r="G14" s="560">
        <v>0</v>
      </c>
      <c r="H14" s="560">
        <v>65496.735258454981</v>
      </c>
      <c r="I14" s="560">
        <v>0</v>
      </c>
      <c r="J14" s="560">
        <v>65496.735258454981</v>
      </c>
      <c r="K14" s="560">
        <v>0</v>
      </c>
      <c r="L14" s="560">
        <v>0</v>
      </c>
      <c r="M14" s="560">
        <v>0</v>
      </c>
      <c r="N14" s="560">
        <v>0</v>
      </c>
      <c r="O14" s="560">
        <v>0</v>
      </c>
      <c r="P14" s="560">
        <v>0</v>
      </c>
      <c r="Q14" s="560">
        <v>0</v>
      </c>
      <c r="R14" s="560">
        <v>0</v>
      </c>
      <c r="S14" s="560">
        <v>0</v>
      </c>
      <c r="T14" s="561"/>
      <c r="U14" s="561"/>
      <c r="V14" s="561"/>
      <c r="W14" s="561"/>
      <c r="X14" s="561"/>
      <c r="Y14" s="561"/>
      <c r="Z14" s="561"/>
      <c r="AA14" s="619"/>
    </row>
    <row r="15" spans="1:27" x14ac:dyDescent="0.25">
      <c r="A15" s="769">
        <v>1.2</v>
      </c>
      <c r="B15" s="613" t="s">
        <v>719</v>
      </c>
      <c r="C15" s="770">
        <v>2431024.6141494261</v>
      </c>
      <c r="D15" s="560">
        <v>1289255.2804344271</v>
      </c>
      <c r="E15" s="560">
        <v>13368.622373682379</v>
      </c>
      <c r="F15" s="560">
        <v>0</v>
      </c>
      <c r="G15" s="560">
        <v>0</v>
      </c>
      <c r="H15" s="560">
        <v>387473.54516704741</v>
      </c>
      <c r="I15" s="560">
        <v>1966.355</v>
      </c>
      <c r="J15" s="560">
        <v>380749.90578884515</v>
      </c>
      <c r="K15" s="560">
        <v>0</v>
      </c>
      <c r="L15" s="560">
        <v>754294.86910464242</v>
      </c>
      <c r="M15" s="560">
        <v>0</v>
      </c>
      <c r="N15" s="560">
        <v>164268.0536042084</v>
      </c>
      <c r="O15" s="560">
        <v>21453.889156260513</v>
      </c>
      <c r="P15" s="560">
        <v>446167.49117438123</v>
      </c>
      <c r="Q15" s="560">
        <v>0</v>
      </c>
      <c r="R15" s="560">
        <v>0</v>
      </c>
      <c r="S15" s="560">
        <v>84638.210696971815</v>
      </c>
      <c r="T15" s="561"/>
      <c r="U15" s="561"/>
      <c r="V15" s="561"/>
      <c r="W15" s="561"/>
      <c r="X15" s="561"/>
      <c r="Y15" s="561"/>
      <c r="Z15" s="561"/>
      <c r="AA15" s="619"/>
    </row>
    <row r="16" spans="1:27" x14ac:dyDescent="0.25">
      <c r="A16" s="612">
        <v>1.3</v>
      </c>
      <c r="B16" s="613" t="s">
        <v>720</v>
      </c>
      <c r="C16" s="614">
        <f>C17+C19</f>
        <v>2014099751.1672983</v>
      </c>
      <c r="D16" s="614">
        <f t="shared" ref="D16:S16" si="0">D17+D19</f>
        <v>1983913627.6672983</v>
      </c>
      <c r="E16" s="614">
        <f t="shared" si="0"/>
        <v>18504352.99822557</v>
      </c>
      <c r="F16" s="614">
        <f t="shared" si="0"/>
        <v>0</v>
      </c>
      <c r="G16" s="614">
        <f t="shared" si="0"/>
        <v>0</v>
      </c>
      <c r="H16" s="614">
        <f t="shared" si="0"/>
        <v>27769163.679999985</v>
      </c>
      <c r="I16" s="614">
        <f t="shared" si="0"/>
        <v>40679.31</v>
      </c>
      <c r="J16" s="614">
        <f t="shared" si="0"/>
        <v>27365276.239999987</v>
      </c>
      <c r="K16" s="614">
        <f t="shared" si="0"/>
        <v>0</v>
      </c>
      <c r="L16" s="614">
        <f t="shared" si="0"/>
        <v>2416959.8200000003</v>
      </c>
      <c r="M16" s="614">
        <f t="shared" si="0"/>
        <v>0</v>
      </c>
      <c r="N16" s="614">
        <f t="shared" si="0"/>
        <v>525787</v>
      </c>
      <c r="O16" s="614">
        <f t="shared" si="0"/>
        <v>52301.969999999994</v>
      </c>
      <c r="P16" s="614">
        <f t="shared" si="0"/>
        <v>1455599.7999999998</v>
      </c>
      <c r="Q16" s="614">
        <f t="shared" si="0"/>
        <v>0</v>
      </c>
      <c r="R16" s="614">
        <f t="shared" si="0"/>
        <v>0</v>
      </c>
      <c r="S16" s="614">
        <f t="shared" si="0"/>
        <v>249057</v>
      </c>
      <c r="T16" s="615"/>
      <c r="U16" s="615"/>
      <c r="V16" s="615"/>
      <c r="W16" s="615"/>
      <c r="X16" s="615"/>
      <c r="Y16" s="615"/>
      <c r="Z16" s="615"/>
      <c r="AA16" s="616"/>
    </row>
    <row r="17" spans="1:27" ht="24" x14ac:dyDescent="0.25">
      <c r="A17" s="617" t="s">
        <v>721</v>
      </c>
      <c r="B17" s="622" t="s">
        <v>722</v>
      </c>
      <c r="C17" s="618">
        <f>D17+H17+L17</f>
        <v>115034496.05923212</v>
      </c>
      <c r="D17" s="559">
        <v>110013625.86283958</v>
      </c>
      <c r="E17" s="559">
        <v>1318213.521562187</v>
      </c>
      <c r="F17" s="559">
        <v>0</v>
      </c>
      <c r="G17" s="559">
        <v>0</v>
      </c>
      <c r="H17" s="559">
        <v>3702047.268000734</v>
      </c>
      <c r="I17" s="559">
        <v>19663.549999999996</v>
      </c>
      <c r="J17" s="559">
        <v>3531910.0420025568</v>
      </c>
      <c r="K17" s="559">
        <v>0</v>
      </c>
      <c r="L17" s="559">
        <v>1318822.9283918035</v>
      </c>
      <c r="M17" s="559">
        <v>0</v>
      </c>
      <c r="N17" s="559">
        <v>292278.67705447576</v>
      </c>
      <c r="O17" s="559">
        <v>27521.983182751537</v>
      </c>
      <c r="P17" s="559">
        <v>781077.87815457606</v>
      </c>
      <c r="Q17" s="559">
        <v>0</v>
      </c>
      <c r="R17" s="559">
        <v>0</v>
      </c>
      <c r="S17" s="559">
        <v>144338.21</v>
      </c>
      <c r="T17" s="561"/>
      <c r="U17" s="561"/>
      <c r="V17" s="561"/>
      <c r="W17" s="561"/>
      <c r="X17" s="561"/>
      <c r="Y17" s="561"/>
      <c r="Z17" s="561"/>
      <c r="AA17" s="619"/>
    </row>
    <row r="18" spans="1:27" ht="24" x14ac:dyDescent="0.25">
      <c r="A18" s="620" t="s">
        <v>723</v>
      </c>
      <c r="B18" s="624" t="s">
        <v>724</v>
      </c>
      <c r="C18" s="618">
        <f>D18+H18+L18</f>
        <v>100188585.93235448</v>
      </c>
      <c r="D18" s="559">
        <v>95417809.484465256</v>
      </c>
      <c r="E18" s="559">
        <v>1125013.1916608522</v>
      </c>
      <c r="F18" s="559">
        <v>0</v>
      </c>
      <c r="G18" s="559">
        <v>0</v>
      </c>
      <c r="H18" s="559">
        <v>3483608.3226801748</v>
      </c>
      <c r="I18" s="559">
        <v>0</v>
      </c>
      <c r="J18" s="559">
        <v>3425224.1526801749</v>
      </c>
      <c r="K18" s="559">
        <v>0</v>
      </c>
      <c r="L18" s="559">
        <v>1287168.1252090519</v>
      </c>
      <c r="M18" s="559">
        <v>0</v>
      </c>
      <c r="N18" s="559">
        <v>292278.67705447576</v>
      </c>
      <c r="O18" s="559">
        <v>0</v>
      </c>
      <c r="P18" s="559">
        <v>781077.87815457606</v>
      </c>
      <c r="Q18" s="559">
        <v>0</v>
      </c>
      <c r="R18" s="559">
        <v>0</v>
      </c>
      <c r="S18" s="559">
        <v>144338.21</v>
      </c>
      <c r="T18" s="561"/>
      <c r="U18" s="561"/>
      <c r="V18" s="561"/>
      <c r="W18" s="561"/>
      <c r="X18" s="561"/>
      <c r="Y18" s="561"/>
      <c r="Z18" s="561"/>
      <c r="AA18" s="619"/>
    </row>
    <row r="19" spans="1:27" x14ac:dyDescent="0.25">
      <c r="A19" s="617" t="s">
        <v>725</v>
      </c>
      <c r="B19" s="621" t="s">
        <v>726</v>
      </c>
      <c r="C19" s="618">
        <f>D19+H19+L19</f>
        <v>1899065255.1080661</v>
      </c>
      <c r="D19" s="559">
        <v>1873900001.8044586</v>
      </c>
      <c r="E19" s="559">
        <v>17186139.476663385</v>
      </c>
      <c r="F19" s="559">
        <v>0</v>
      </c>
      <c r="G19" s="559">
        <v>0</v>
      </c>
      <c r="H19" s="559">
        <v>24067116.411999252</v>
      </c>
      <c r="I19" s="559">
        <v>21015.760000000002</v>
      </c>
      <c r="J19" s="559">
        <v>23833366.197997432</v>
      </c>
      <c r="K19" s="559">
        <v>0</v>
      </c>
      <c r="L19" s="559">
        <v>1098136.8916081968</v>
      </c>
      <c r="M19" s="559">
        <v>0</v>
      </c>
      <c r="N19" s="559">
        <v>233508.32294552424</v>
      </c>
      <c r="O19" s="559">
        <v>24779.986817248457</v>
      </c>
      <c r="P19" s="559">
        <v>674521.92184542387</v>
      </c>
      <c r="Q19" s="559">
        <v>0</v>
      </c>
      <c r="R19" s="559">
        <v>0</v>
      </c>
      <c r="S19" s="559">
        <v>104718.79000000001</v>
      </c>
      <c r="T19" s="561"/>
      <c r="U19" s="561"/>
      <c r="V19" s="561"/>
      <c r="W19" s="561"/>
      <c r="X19" s="561"/>
      <c r="Y19" s="561"/>
      <c r="Z19" s="561"/>
      <c r="AA19" s="619"/>
    </row>
    <row r="20" spans="1:27" x14ac:dyDescent="0.25">
      <c r="A20" s="620" t="s">
        <v>727</v>
      </c>
      <c r="B20" s="622" t="s">
        <v>728</v>
      </c>
      <c r="C20" s="618">
        <f>D20+H20+L20</f>
        <v>99005413.217908174</v>
      </c>
      <c r="D20" s="559">
        <v>96218554.995797396</v>
      </c>
      <c r="E20" s="559">
        <v>459542.78833914275</v>
      </c>
      <c r="F20" s="559">
        <v>0</v>
      </c>
      <c r="G20" s="559">
        <v>0</v>
      </c>
      <c r="H20" s="559">
        <v>1724588.6473198237</v>
      </c>
      <c r="I20" s="559">
        <v>0</v>
      </c>
      <c r="J20" s="559">
        <v>1630079.4873198238</v>
      </c>
      <c r="K20" s="559">
        <v>0</v>
      </c>
      <c r="L20" s="559">
        <v>1062269.5747909481</v>
      </c>
      <c r="M20" s="559">
        <v>0</v>
      </c>
      <c r="N20" s="559">
        <v>233508.32294552424</v>
      </c>
      <c r="O20" s="559">
        <v>0</v>
      </c>
      <c r="P20" s="559">
        <v>674521.92184542387</v>
      </c>
      <c r="Q20" s="559">
        <v>0</v>
      </c>
      <c r="R20" s="559">
        <v>0</v>
      </c>
      <c r="S20" s="559">
        <v>104718.79000000001</v>
      </c>
      <c r="T20" s="561"/>
      <c r="U20" s="561"/>
      <c r="V20" s="561"/>
      <c r="W20" s="561"/>
      <c r="X20" s="561"/>
      <c r="Y20" s="561"/>
      <c r="Z20" s="561"/>
      <c r="AA20" s="619"/>
    </row>
    <row r="21" spans="1:27" x14ac:dyDescent="0.25">
      <c r="A21" s="623">
        <v>1.4</v>
      </c>
      <c r="B21" s="624" t="s">
        <v>729</v>
      </c>
      <c r="C21" s="625"/>
      <c r="D21" s="559"/>
      <c r="E21" s="559"/>
      <c r="F21" s="559"/>
      <c r="G21" s="559"/>
      <c r="H21" s="559"/>
      <c r="I21" s="559"/>
      <c r="J21" s="559"/>
      <c r="K21" s="559"/>
      <c r="L21" s="559"/>
      <c r="M21" s="559"/>
      <c r="N21" s="559"/>
      <c r="O21" s="559"/>
      <c r="P21" s="559"/>
      <c r="Q21" s="559"/>
      <c r="R21" s="559"/>
      <c r="S21" s="559"/>
      <c r="T21" s="561"/>
      <c r="U21" s="561"/>
      <c r="V21" s="561"/>
      <c r="W21" s="561"/>
      <c r="X21" s="561"/>
      <c r="Y21" s="561"/>
      <c r="Z21" s="561"/>
      <c r="AA21" s="619"/>
    </row>
    <row r="22" spans="1:27" ht="12.6" thickBot="1" x14ac:dyDescent="0.3">
      <c r="A22" s="626">
        <v>1.5</v>
      </c>
      <c r="B22" s="627" t="s">
        <v>730</v>
      </c>
      <c r="C22" s="628"/>
      <c r="D22" s="629"/>
      <c r="E22" s="629"/>
      <c r="F22" s="629"/>
      <c r="G22" s="629"/>
      <c r="H22" s="629"/>
      <c r="I22" s="629"/>
      <c r="J22" s="629"/>
      <c r="K22" s="629"/>
      <c r="L22" s="629"/>
      <c r="M22" s="629"/>
      <c r="N22" s="629"/>
      <c r="O22" s="629"/>
      <c r="P22" s="629"/>
      <c r="Q22" s="629"/>
      <c r="R22" s="629"/>
      <c r="S22" s="629"/>
      <c r="T22" s="630"/>
      <c r="U22" s="630"/>
      <c r="V22" s="630"/>
      <c r="W22" s="630"/>
      <c r="X22" s="630"/>
      <c r="Y22" s="630"/>
      <c r="Z22" s="630"/>
      <c r="AA22" s="631"/>
    </row>
    <row r="25" spans="1:27" x14ac:dyDescent="0.25">
      <c r="C25" s="594"/>
    </row>
  </sheetData>
  <mergeCells count="7">
    <mergeCell ref="A5:B7"/>
    <mergeCell ref="C5:AA5"/>
    <mergeCell ref="C6:C7"/>
    <mergeCell ref="D6:G6"/>
    <mergeCell ref="H6:K6"/>
    <mergeCell ref="M6:S6"/>
    <mergeCell ref="U6:AA6"/>
  </mergeCells>
  <conditionalFormatting sqref="A5">
    <cfRule type="duplicateValues" dxfId="16" priority="1"/>
    <cfRule type="duplicateValues" dxfId="15" priority="2"/>
    <cfRule type="duplicateValues" dxfId="14" priority="3"/>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CE045-8D0D-4193-B79E-1120C118F4B0}">
  <dimension ref="A1:L69"/>
  <sheetViews>
    <sheetView topLeftCell="A56" zoomScale="115" zoomScaleNormal="115" workbookViewId="0">
      <selection activeCell="D6" sqref="D6"/>
    </sheetView>
  </sheetViews>
  <sheetFormatPr defaultRowHeight="14.4" x14ac:dyDescent="0.3"/>
  <cols>
    <col min="1" max="1" width="8.88671875" style="97"/>
    <col min="2" max="2" width="69.33203125" style="98" customWidth="1"/>
    <col min="3" max="3" width="15.6640625" style="56" customWidth="1"/>
    <col min="4" max="4" width="14.44140625" style="56" customWidth="1"/>
    <col min="5" max="5" width="13.109375" style="56" customWidth="1"/>
    <col min="6" max="6" width="15.109375" style="56" customWidth="1"/>
    <col min="7" max="7" width="13.44140625" style="56" customWidth="1"/>
    <col min="8" max="8" width="13.109375" style="56" customWidth="1"/>
    <col min="9" max="9" width="3" customWidth="1"/>
    <col min="10" max="11" width="13.6640625" customWidth="1"/>
    <col min="12" max="12" width="13.109375" bestFit="1" customWidth="1"/>
  </cols>
  <sheetData>
    <row r="1" spans="1:10" x14ac:dyDescent="0.3">
      <c r="A1" s="21" t="s">
        <v>41</v>
      </c>
      <c r="B1" s="22" t="str">
        <f>Info!C2</f>
        <v>სს სილქ ბანკი</v>
      </c>
      <c r="C1" s="54"/>
      <c r="D1" s="55"/>
      <c r="E1" s="55"/>
      <c r="F1" s="55"/>
      <c r="G1" s="55"/>
    </row>
    <row r="2" spans="1:10" x14ac:dyDescent="0.3">
      <c r="A2" s="21" t="s">
        <v>42</v>
      </c>
      <c r="B2" s="24">
        <f>'1. key ratios'!B2</f>
        <v>45747</v>
      </c>
      <c r="C2" s="54"/>
      <c r="D2" s="55"/>
      <c r="E2" s="55"/>
      <c r="F2" s="55"/>
      <c r="G2" s="55"/>
    </row>
    <row r="3" spans="1:10" ht="15" thickBot="1" x14ac:dyDescent="0.35">
      <c r="A3" s="21"/>
      <c r="B3" s="23"/>
      <c r="C3" s="54"/>
      <c r="D3" s="55"/>
      <c r="E3" s="55"/>
      <c r="F3" s="55"/>
      <c r="G3" s="55"/>
    </row>
    <row r="4" spans="1:10" ht="40.5" customHeight="1" x14ac:dyDescent="0.3">
      <c r="A4" s="825" t="s">
        <v>45</v>
      </c>
      <c r="B4" s="826" t="s">
        <v>83</v>
      </c>
      <c r="C4" s="828" t="s">
        <v>84</v>
      </c>
      <c r="D4" s="828"/>
      <c r="E4" s="828"/>
      <c r="F4" s="828" t="s">
        <v>85</v>
      </c>
      <c r="G4" s="828"/>
      <c r="H4" s="829"/>
      <c r="J4" s="58"/>
    </row>
    <row r="5" spans="1:10" ht="21" customHeight="1" x14ac:dyDescent="0.3">
      <c r="A5" s="825"/>
      <c r="B5" s="827"/>
      <c r="C5" s="59" t="s">
        <v>86</v>
      </c>
      <c r="D5" s="59" t="s">
        <v>87</v>
      </c>
      <c r="E5" s="59" t="s">
        <v>88</v>
      </c>
      <c r="F5" s="59" t="s">
        <v>86</v>
      </c>
      <c r="G5" s="59" t="s">
        <v>87</v>
      </c>
      <c r="H5" s="59" t="s">
        <v>88</v>
      </c>
    </row>
    <row r="6" spans="1:10" ht="26.4" customHeight="1" x14ac:dyDescent="0.3">
      <c r="A6" s="825"/>
      <c r="B6" s="60" t="s">
        <v>89</v>
      </c>
      <c r="C6" s="61"/>
      <c r="D6" s="62"/>
      <c r="E6" s="62"/>
      <c r="F6" s="62"/>
      <c r="G6" s="62"/>
      <c r="H6" s="63"/>
    </row>
    <row r="7" spans="1:10" ht="23.1" customHeight="1" x14ac:dyDescent="0.3">
      <c r="A7" s="65">
        <v>1</v>
      </c>
      <c r="B7" s="66" t="s">
        <v>91</v>
      </c>
      <c r="C7" s="67">
        <f>SUM(C8:C10)</f>
        <v>11170211.050000032</v>
      </c>
      <c r="D7" s="67">
        <f>SUM(D8:D10)</f>
        <v>19289902.829999998</v>
      </c>
      <c r="E7" s="68">
        <f>C7+D7</f>
        <v>30460113.880000032</v>
      </c>
      <c r="F7" s="67">
        <v>48727859.480488531</v>
      </c>
      <c r="G7" s="67">
        <v>8146041.0899999924</v>
      </c>
      <c r="H7" s="68">
        <v>56873900.570488527</v>
      </c>
      <c r="J7" s="56"/>
    </row>
    <row r="8" spans="1:10" x14ac:dyDescent="0.3">
      <c r="A8" s="65">
        <v>1.1000000000000001</v>
      </c>
      <c r="B8" s="69" t="s">
        <v>92</v>
      </c>
      <c r="C8" s="67">
        <v>1388013.2999999989</v>
      </c>
      <c r="D8" s="67">
        <v>3054580.6499999994</v>
      </c>
      <c r="E8" s="68">
        <f t="shared" ref="E8:E36" si="0">C8+D8</f>
        <v>4442593.9499999983</v>
      </c>
      <c r="F8" s="67">
        <v>845031.09999999963</v>
      </c>
      <c r="G8" s="67">
        <v>2620496.5399999986</v>
      </c>
      <c r="H8" s="68">
        <v>3465527.6399999983</v>
      </c>
    </row>
    <row r="9" spans="1:10" x14ac:dyDescent="0.3">
      <c r="A9" s="65">
        <v>1.2</v>
      </c>
      <c r="B9" s="69" t="s">
        <v>93</v>
      </c>
      <c r="C9" s="67">
        <v>899105.34000003338</v>
      </c>
      <c r="D9" s="67">
        <v>2920806.1</v>
      </c>
      <c r="E9" s="68">
        <f t="shared" si="0"/>
        <v>3819911.4400000335</v>
      </c>
      <c r="F9" s="67">
        <v>1206570.6900000274</v>
      </c>
      <c r="G9" s="67">
        <v>2291929.2700000014</v>
      </c>
      <c r="H9" s="68">
        <v>3498499.9600000288</v>
      </c>
    </row>
    <row r="10" spans="1:10" x14ac:dyDescent="0.3">
      <c r="A10" s="65">
        <v>1.3</v>
      </c>
      <c r="B10" s="69" t="s">
        <v>94</v>
      </c>
      <c r="C10" s="70">
        <v>8883092.4100000001</v>
      </c>
      <c r="D10" s="70">
        <v>13314516.079999998</v>
      </c>
      <c r="E10" s="68">
        <f t="shared" si="0"/>
        <v>22197608.489999998</v>
      </c>
      <c r="F10" s="67">
        <v>46676257.690488502</v>
      </c>
      <c r="G10" s="67">
        <v>3233615.2799999919</v>
      </c>
      <c r="H10" s="68">
        <v>49909872.970488496</v>
      </c>
    </row>
    <row r="11" spans="1:10" x14ac:dyDescent="0.3">
      <c r="A11" s="65">
        <v>2</v>
      </c>
      <c r="B11" s="71" t="s">
        <v>95</v>
      </c>
      <c r="C11" s="67">
        <f>C12</f>
        <v>150046.31047218281</v>
      </c>
      <c r="D11" s="67">
        <f>D12</f>
        <v>0</v>
      </c>
      <c r="E11" s="68">
        <f t="shared" si="0"/>
        <v>150046.31047218281</v>
      </c>
      <c r="F11" s="67">
        <v>237228.68790341541</v>
      </c>
      <c r="G11" s="67">
        <v>32870</v>
      </c>
      <c r="H11" s="68">
        <v>270098.68790341541</v>
      </c>
      <c r="J11" s="56"/>
    </row>
    <row r="12" spans="1:10" x14ac:dyDescent="0.3">
      <c r="A12" s="65">
        <v>2.1</v>
      </c>
      <c r="B12" s="72" t="s">
        <v>96</v>
      </c>
      <c r="C12" s="67">
        <v>150046.31047218281</v>
      </c>
      <c r="D12" s="67">
        <v>0</v>
      </c>
      <c r="E12" s="68">
        <f t="shared" si="0"/>
        <v>150046.31047218281</v>
      </c>
      <c r="F12" s="67">
        <v>237228.68790341541</v>
      </c>
      <c r="G12" s="67">
        <v>32870</v>
      </c>
      <c r="H12" s="68">
        <v>270098.68790341541</v>
      </c>
    </row>
    <row r="13" spans="1:10" ht="26.4" customHeight="1" x14ac:dyDescent="0.3">
      <c r="A13" s="65">
        <v>3</v>
      </c>
      <c r="B13" s="73" t="s">
        <v>97</v>
      </c>
      <c r="C13" s="67"/>
      <c r="D13" s="67"/>
      <c r="E13" s="68">
        <f t="shared" si="0"/>
        <v>0</v>
      </c>
      <c r="F13" s="67"/>
      <c r="G13" s="67"/>
      <c r="H13" s="68">
        <v>0</v>
      </c>
    </row>
    <row r="14" spans="1:10" ht="26.4" customHeight="1" x14ac:dyDescent="0.3">
      <c r="A14" s="65">
        <v>4</v>
      </c>
      <c r="B14" s="74" t="s">
        <v>98</v>
      </c>
      <c r="C14" s="67"/>
      <c r="D14" s="67"/>
      <c r="E14" s="68">
        <f t="shared" si="0"/>
        <v>0</v>
      </c>
      <c r="F14" s="67"/>
      <c r="G14" s="67"/>
      <c r="H14" s="68">
        <v>0</v>
      </c>
    </row>
    <row r="15" spans="1:10" ht="24.6" customHeight="1" x14ac:dyDescent="0.3">
      <c r="A15" s="65">
        <v>5</v>
      </c>
      <c r="B15" s="74" t="s">
        <v>99</v>
      </c>
      <c r="C15" s="75">
        <f>SUM(C16:C18)</f>
        <v>20000</v>
      </c>
      <c r="D15" s="75">
        <f>SUM(D16:D18)</f>
        <v>0</v>
      </c>
      <c r="E15" s="76">
        <f t="shared" si="0"/>
        <v>20000</v>
      </c>
      <c r="F15" s="75">
        <v>20000</v>
      </c>
      <c r="G15" s="75">
        <v>0</v>
      </c>
      <c r="H15" s="76">
        <v>20000</v>
      </c>
    </row>
    <row r="16" spans="1:10" x14ac:dyDescent="0.3">
      <c r="A16" s="65">
        <v>5.0999999999999996</v>
      </c>
      <c r="B16" s="77" t="s">
        <v>100</v>
      </c>
      <c r="C16" s="67">
        <v>20000</v>
      </c>
      <c r="D16" s="67"/>
      <c r="E16" s="68">
        <f t="shared" si="0"/>
        <v>20000</v>
      </c>
      <c r="F16" s="67">
        <v>20000</v>
      </c>
      <c r="G16" s="67"/>
      <c r="H16" s="68">
        <v>20000</v>
      </c>
    </row>
    <row r="17" spans="1:10" x14ac:dyDescent="0.3">
      <c r="A17" s="65">
        <v>5.2</v>
      </c>
      <c r="B17" s="77" t="s">
        <v>101</v>
      </c>
      <c r="C17" s="67"/>
      <c r="D17" s="67"/>
      <c r="E17" s="68">
        <f t="shared" si="0"/>
        <v>0</v>
      </c>
      <c r="F17" s="67"/>
      <c r="G17" s="67"/>
      <c r="H17" s="68">
        <v>0</v>
      </c>
    </row>
    <row r="18" spans="1:10" x14ac:dyDescent="0.3">
      <c r="A18" s="65">
        <v>5.3</v>
      </c>
      <c r="B18" s="77" t="s">
        <v>102</v>
      </c>
      <c r="C18" s="67"/>
      <c r="D18" s="67"/>
      <c r="E18" s="68">
        <f t="shared" si="0"/>
        <v>0</v>
      </c>
      <c r="F18" s="67"/>
      <c r="G18" s="67"/>
      <c r="H18" s="68">
        <v>0</v>
      </c>
    </row>
    <row r="19" spans="1:10" x14ac:dyDescent="0.3">
      <c r="A19" s="65">
        <v>6</v>
      </c>
      <c r="B19" s="73" t="s">
        <v>103</v>
      </c>
      <c r="C19" s="67">
        <f>SUM(C20:C21)</f>
        <v>107611802.96908198</v>
      </c>
      <c r="D19" s="67">
        <f>SUM(D20:D21)</f>
        <v>46324836.243855208</v>
      </c>
      <c r="E19" s="68">
        <f t="shared" si="0"/>
        <v>153936639.21293718</v>
      </c>
      <c r="F19" s="67">
        <v>69178145.411326706</v>
      </c>
      <c r="G19" s="67">
        <v>27121459.662280895</v>
      </c>
      <c r="H19" s="68">
        <v>96299605.073607594</v>
      </c>
      <c r="J19" s="56"/>
    </row>
    <row r="20" spans="1:10" x14ac:dyDescent="0.3">
      <c r="A20" s="65">
        <v>6.1</v>
      </c>
      <c r="B20" s="77" t="s">
        <v>101</v>
      </c>
      <c r="C20" s="67">
        <v>24301148.331410542</v>
      </c>
      <c r="D20" s="67">
        <v>0</v>
      </c>
      <c r="E20" s="68">
        <f t="shared" si="0"/>
        <v>24301148.331410542</v>
      </c>
      <c r="F20" s="67">
        <v>24308413.891369052</v>
      </c>
      <c r="G20" s="67">
        <v>2268276.397196</v>
      </c>
      <c r="H20" s="68">
        <v>26576690.288565051</v>
      </c>
    </row>
    <row r="21" spans="1:10" x14ac:dyDescent="0.3">
      <c r="A21" s="65">
        <v>6.2</v>
      </c>
      <c r="B21" s="77" t="s">
        <v>102</v>
      </c>
      <c r="C21" s="67">
        <v>83310654.637671441</v>
      </c>
      <c r="D21" s="67">
        <v>46324836.243855208</v>
      </c>
      <c r="E21" s="68">
        <f t="shared" si="0"/>
        <v>129635490.88152665</v>
      </c>
      <c r="F21" s="70">
        <v>44869731.519957662</v>
      </c>
      <c r="G21" s="70">
        <v>24853183.265084896</v>
      </c>
      <c r="H21" s="68">
        <v>69722914.785042554</v>
      </c>
    </row>
    <row r="22" spans="1:10" x14ac:dyDescent="0.3">
      <c r="A22" s="65">
        <v>7</v>
      </c>
      <c r="B22" s="78" t="s">
        <v>104</v>
      </c>
      <c r="C22" s="67"/>
      <c r="D22" s="67"/>
      <c r="E22" s="68">
        <f t="shared" si="0"/>
        <v>0</v>
      </c>
      <c r="F22" s="67"/>
      <c r="G22" s="67"/>
      <c r="H22" s="68">
        <v>0</v>
      </c>
    </row>
    <row r="23" spans="1:10" x14ac:dyDescent="0.3">
      <c r="A23" s="65">
        <v>8</v>
      </c>
      <c r="B23" s="79" t="s">
        <v>105</v>
      </c>
      <c r="C23" s="67">
        <v>3482447.7104663118</v>
      </c>
      <c r="D23" s="67">
        <v>0</v>
      </c>
      <c r="E23" s="68">
        <f t="shared" si="0"/>
        <v>3482447.7104663118</v>
      </c>
      <c r="F23" s="67">
        <v>3415583.8600753136</v>
      </c>
      <c r="G23" s="67">
        <v>0</v>
      </c>
      <c r="H23" s="68">
        <v>3415583.8600753136</v>
      </c>
      <c r="J23" s="56"/>
    </row>
    <row r="24" spans="1:10" x14ac:dyDescent="0.3">
      <c r="A24" s="65">
        <v>9</v>
      </c>
      <c r="B24" s="74" t="s">
        <v>106</v>
      </c>
      <c r="C24" s="67">
        <f>SUM(C25:C26)</f>
        <v>17965176.992951196</v>
      </c>
      <c r="D24" s="67">
        <f>SUM(D25:D26)</f>
        <v>0</v>
      </c>
      <c r="E24" s="68">
        <f>C24+D24</f>
        <v>17965176.992951196</v>
      </c>
      <c r="F24" s="67">
        <v>17187770.360000003</v>
      </c>
      <c r="G24" s="67">
        <v>0</v>
      </c>
      <c r="H24" s="68">
        <v>17187770.360000003</v>
      </c>
      <c r="J24" s="56"/>
    </row>
    <row r="25" spans="1:10" x14ac:dyDescent="0.3">
      <c r="A25" s="65">
        <v>9.1</v>
      </c>
      <c r="B25" s="80" t="s">
        <v>107</v>
      </c>
      <c r="C25" s="67">
        <v>17965176.992951196</v>
      </c>
      <c r="D25" s="67"/>
      <c r="E25" s="68">
        <f>C25+D25</f>
        <v>17965176.992951196</v>
      </c>
      <c r="F25" s="67">
        <v>17187770.360000003</v>
      </c>
      <c r="G25" s="67"/>
      <c r="H25" s="68">
        <v>17187770.360000003</v>
      </c>
      <c r="J25" s="56"/>
    </row>
    <row r="26" spans="1:10" x14ac:dyDescent="0.3">
      <c r="A26" s="65">
        <v>9.1999999999999993</v>
      </c>
      <c r="B26" s="80" t="s">
        <v>108</v>
      </c>
      <c r="C26" s="67"/>
      <c r="D26" s="67"/>
      <c r="E26" s="68">
        <f>C26+D26</f>
        <v>0</v>
      </c>
      <c r="F26" s="67"/>
      <c r="G26" s="67"/>
      <c r="H26" s="68">
        <v>0</v>
      </c>
      <c r="J26" s="56"/>
    </row>
    <row r="27" spans="1:10" x14ac:dyDescent="0.3">
      <c r="A27" s="65">
        <v>10</v>
      </c>
      <c r="B27" s="74" t="s">
        <v>109</v>
      </c>
      <c r="C27" s="67">
        <f>SUM(C28:C29)</f>
        <v>12826055.879999995</v>
      </c>
      <c r="D27" s="67">
        <f>SUM(D28:D29)</f>
        <v>0</v>
      </c>
      <c r="E27" s="68">
        <f t="shared" si="0"/>
        <v>12826055.879999995</v>
      </c>
      <c r="F27" s="67">
        <v>1230937.5900000008</v>
      </c>
      <c r="G27" s="67">
        <v>0</v>
      </c>
      <c r="H27" s="68">
        <v>1230937.5900000008</v>
      </c>
      <c r="J27" s="56"/>
    </row>
    <row r="28" spans="1:10" x14ac:dyDescent="0.3">
      <c r="A28" s="65">
        <v>10.1</v>
      </c>
      <c r="B28" s="80" t="s">
        <v>110</v>
      </c>
      <c r="C28" s="67"/>
      <c r="D28" s="67"/>
      <c r="E28" s="68">
        <f t="shared" si="0"/>
        <v>0</v>
      </c>
      <c r="F28" s="67"/>
      <c r="G28" s="67"/>
      <c r="H28" s="68">
        <v>0</v>
      </c>
      <c r="J28" s="56"/>
    </row>
    <row r="29" spans="1:10" x14ac:dyDescent="0.3">
      <c r="A29" s="65">
        <v>10.199999999999999</v>
      </c>
      <c r="B29" s="80" t="s">
        <v>111</v>
      </c>
      <c r="C29" s="67">
        <v>12826055.879999995</v>
      </c>
      <c r="D29" s="67"/>
      <c r="E29" s="68">
        <f t="shared" si="0"/>
        <v>12826055.879999995</v>
      </c>
      <c r="F29" s="67">
        <v>1230937.5900000008</v>
      </c>
      <c r="G29" s="67"/>
      <c r="H29" s="68">
        <v>1230937.5900000008</v>
      </c>
      <c r="J29" s="56"/>
    </row>
    <row r="30" spans="1:10" x14ac:dyDescent="0.3">
      <c r="A30" s="65">
        <v>11</v>
      </c>
      <c r="B30" s="74" t="s">
        <v>112</v>
      </c>
      <c r="C30" s="67">
        <f>SUM(C31:C32)</f>
        <v>1252718.6304127974</v>
      </c>
      <c r="D30" s="67">
        <f>SUM(D31:D32)</f>
        <v>0</v>
      </c>
      <c r="E30" s="68">
        <f t="shared" si="0"/>
        <v>1252718.6304127974</v>
      </c>
      <c r="F30" s="67">
        <v>45248.5</v>
      </c>
      <c r="G30" s="67">
        <v>0</v>
      </c>
      <c r="H30" s="68">
        <v>45248.5</v>
      </c>
      <c r="J30" s="56"/>
    </row>
    <row r="31" spans="1:10" x14ac:dyDescent="0.3">
      <c r="A31" s="65">
        <v>11.1</v>
      </c>
      <c r="B31" s="80" t="s">
        <v>113</v>
      </c>
      <c r="C31" s="67">
        <v>45248.5</v>
      </c>
      <c r="D31" s="67"/>
      <c r="E31" s="68">
        <f t="shared" si="0"/>
        <v>45248.5</v>
      </c>
      <c r="F31" s="67">
        <v>45248.5</v>
      </c>
      <c r="G31" s="67"/>
      <c r="H31" s="68">
        <v>45248.5</v>
      </c>
      <c r="J31" s="56"/>
    </row>
    <row r="32" spans="1:10" x14ac:dyDescent="0.3">
      <c r="A32" s="65">
        <v>11.2</v>
      </c>
      <c r="B32" s="80" t="s">
        <v>114</v>
      </c>
      <c r="C32" s="67">
        <v>1207470.1304127974</v>
      </c>
      <c r="D32" s="67"/>
      <c r="E32" s="68">
        <f t="shared" si="0"/>
        <v>1207470.1304127974</v>
      </c>
      <c r="F32" s="67"/>
      <c r="G32" s="67"/>
      <c r="H32" s="68">
        <v>0</v>
      </c>
      <c r="J32" s="56"/>
    </row>
    <row r="33" spans="1:12" x14ac:dyDescent="0.3">
      <c r="A33" s="65">
        <v>13</v>
      </c>
      <c r="B33" s="74" t="s">
        <v>115</v>
      </c>
      <c r="C33" s="70">
        <v>5695914.7586899986</v>
      </c>
      <c r="D33" s="70">
        <v>58196.81</v>
      </c>
      <c r="E33" s="68">
        <f t="shared" si="0"/>
        <v>5754111.5686899982</v>
      </c>
      <c r="F33" s="67">
        <v>5097179.74</v>
      </c>
      <c r="G33" s="67">
        <v>42775.08</v>
      </c>
      <c r="H33" s="68">
        <v>5139954.82</v>
      </c>
      <c r="J33" s="56"/>
    </row>
    <row r="34" spans="1:12" x14ac:dyDescent="0.3">
      <c r="A34" s="65">
        <v>13.1</v>
      </c>
      <c r="B34" s="81" t="s">
        <v>116</v>
      </c>
      <c r="C34" s="67"/>
      <c r="D34" s="67"/>
      <c r="E34" s="68">
        <f t="shared" si="0"/>
        <v>0</v>
      </c>
      <c r="F34" s="67"/>
      <c r="G34" s="67"/>
      <c r="H34" s="68">
        <v>0</v>
      </c>
      <c r="J34" s="56"/>
    </row>
    <row r="35" spans="1:12" x14ac:dyDescent="0.3">
      <c r="A35" s="65">
        <v>13.2</v>
      </c>
      <c r="B35" s="81" t="s">
        <v>117</v>
      </c>
      <c r="C35" s="67"/>
      <c r="D35" s="67"/>
      <c r="E35" s="68">
        <f t="shared" si="0"/>
        <v>0</v>
      </c>
      <c r="F35" s="67"/>
      <c r="G35" s="67"/>
      <c r="H35" s="68">
        <v>0</v>
      </c>
      <c r="J35" s="56"/>
    </row>
    <row r="36" spans="1:12" x14ac:dyDescent="0.3">
      <c r="A36" s="65">
        <v>14</v>
      </c>
      <c r="B36" s="82" t="s">
        <v>118</v>
      </c>
      <c r="C36" s="67">
        <f>SUM(C7,C11,C13,C14,C15,C19,C22,C23,C24,C27,C30,C33)</f>
        <v>160174374.30207449</v>
      </c>
      <c r="D36" s="67">
        <f>SUM(D7,D11,D13,D14,D15,D19,D22,D23,D24,D27,D30,D33)</f>
        <v>65672935.883855209</v>
      </c>
      <c r="E36" s="68">
        <f t="shared" si="0"/>
        <v>225847310.18592972</v>
      </c>
      <c r="F36" s="67">
        <v>145139953.62979397</v>
      </c>
      <c r="G36" s="67">
        <v>35343145.832280889</v>
      </c>
      <c r="H36" s="68">
        <v>180483099.46207488</v>
      </c>
      <c r="J36" s="56"/>
    </row>
    <row r="37" spans="1:12" ht="22.5" customHeight="1" x14ac:dyDescent="0.3">
      <c r="A37" s="65"/>
      <c r="B37" s="83" t="s">
        <v>119</v>
      </c>
      <c r="C37" s="84"/>
      <c r="D37" s="85"/>
      <c r="E37" s="86"/>
      <c r="F37" s="85"/>
      <c r="G37" s="85"/>
      <c r="H37" s="87"/>
    </row>
    <row r="38" spans="1:12" x14ac:dyDescent="0.3">
      <c r="A38" s="65">
        <v>15</v>
      </c>
      <c r="B38" s="88" t="s">
        <v>120</v>
      </c>
      <c r="C38" s="67">
        <f>C39</f>
        <v>0</v>
      </c>
      <c r="D38" s="67">
        <f>D39</f>
        <v>35893.766611955027</v>
      </c>
      <c r="E38" s="68">
        <f>C38+D38</f>
        <v>35893.766611955027</v>
      </c>
      <c r="F38" s="67">
        <v>2155</v>
      </c>
      <c r="G38" s="67">
        <v>0</v>
      </c>
      <c r="H38" s="68">
        <v>2155</v>
      </c>
      <c r="L38" s="58"/>
    </row>
    <row r="39" spans="1:12" x14ac:dyDescent="0.3">
      <c r="A39" s="65">
        <v>15.1</v>
      </c>
      <c r="B39" s="72" t="s">
        <v>96</v>
      </c>
      <c r="C39" s="67">
        <v>0</v>
      </c>
      <c r="D39" s="67">
        <v>35893.766611955027</v>
      </c>
      <c r="E39" s="68">
        <f t="shared" ref="E39:E53" si="1">C39+D39</f>
        <v>35893.766611955027</v>
      </c>
      <c r="F39" s="67">
        <v>2155</v>
      </c>
      <c r="G39" s="67">
        <v>0</v>
      </c>
      <c r="H39" s="68">
        <v>2155</v>
      </c>
      <c r="J39" s="56"/>
    </row>
    <row r="40" spans="1:12" ht="24" customHeight="1" x14ac:dyDescent="0.3">
      <c r="A40" s="65">
        <v>16</v>
      </c>
      <c r="B40" s="89" t="s">
        <v>121</v>
      </c>
      <c r="C40" s="67"/>
      <c r="D40" s="67"/>
      <c r="E40" s="68">
        <f t="shared" si="1"/>
        <v>0</v>
      </c>
      <c r="F40" s="67"/>
      <c r="G40" s="67"/>
      <c r="H40" s="68">
        <v>0</v>
      </c>
      <c r="J40" s="58"/>
    </row>
    <row r="41" spans="1:12" x14ac:dyDescent="0.3">
      <c r="A41" s="65">
        <v>17</v>
      </c>
      <c r="B41" s="89" t="s">
        <v>122</v>
      </c>
      <c r="C41" s="67">
        <f>SUM(C42:C45)</f>
        <v>120162886.71323782</v>
      </c>
      <c r="D41" s="67">
        <f>SUM(D42:D45)</f>
        <v>27897765.28670942</v>
      </c>
      <c r="E41" s="68">
        <f t="shared" si="1"/>
        <v>148060651.99994725</v>
      </c>
      <c r="F41" s="67">
        <v>92869254.174346164</v>
      </c>
      <c r="G41" s="67">
        <v>22337695.919999998</v>
      </c>
      <c r="H41" s="68">
        <v>115206950.09434617</v>
      </c>
      <c r="L41" s="90"/>
    </row>
    <row r="42" spans="1:12" x14ac:dyDescent="0.3">
      <c r="A42" s="65">
        <v>17.100000000000001</v>
      </c>
      <c r="B42" s="91" t="s">
        <v>123</v>
      </c>
      <c r="C42" s="70">
        <v>120149400.54279819</v>
      </c>
      <c r="D42" s="70">
        <v>27123303.230000019</v>
      </c>
      <c r="E42" s="68">
        <f t="shared" si="1"/>
        <v>147272703.77279821</v>
      </c>
      <c r="F42" s="70">
        <v>92844455.204346165</v>
      </c>
      <c r="G42" s="70">
        <v>21006806.449999999</v>
      </c>
      <c r="H42" s="68">
        <v>113851261.65434617</v>
      </c>
      <c r="J42" s="56"/>
    </row>
    <row r="43" spans="1:12" x14ac:dyDescent="0.3">
      <c r="A43" s="65">
        <v>17.2</v>
      </c>
      <c r="B43" s="69" t="s">
        <v>124</v>
      </c>
      <c r="C43" s="67">
        <v>0</v>
      </c>
      <c r="D43" s="67">
        <v>0</v>
      </c>
      <c r="E43" s="68">
        <f t="shared" si="1"/>
        <v>0</v>
      </c>
      <c r="F43" s="67">
        <v>0</v>
      </c>
      <c r="G43" s="67">
        <v>0</v>
      </c>
      <c r="H43" s="68">
        <v>0</v>
      </c>
      <c r="J43" s="56"/>
    </row>
    <row r="44" spans="1:12" x14ac:dyDescent="0.3">
      <c r="A44" s="65">
        <v>17.3</v>
      </c>
      <c r="B44" s="91" t="s">
        <v>125</v>
      </c>
      <c r="C44" s="67"/>
      <c r="D44" s="67"/>
      <c r="E44" s="68">
        <f t="shared" si="1"/>
        <v>0</v>
      </c>
      <c r="F44" s="67"/>
      <c r="G44" s="67"/>
      <c r="H44" s="68">
        <v>0</v>
      </c>
    </row>
    <row r="45" spans="1:12" x14ac:dyDescent="0.3">
      <c r="A45" s="65">
        <v>17.399999999999999</v>
      </c>
      <c r="B45" s="91" t="s">
        <v>126</v>
      </c>
      <c r="C45" s="70">
        <v>13486.170439631496</v>
      </c>
      <c r="D45" s="70">
        <v>774462.05670940271</v>
      </c>
      <c r="E45" s="68">
        <f t="shared" si="1"/>
        <v>787948.22714903415</v>
      </c>
      <c r="F45" s="70">
        <v>24798.97</v>
      </c>
      <c r="G45" s="70">
        <v>1330889.47</v>
      </c>
      <c r="H45" s="68">
        <v>1355688.44</v>
      </c>
      <c r="J45" s="56"/>
    </row>
    <row r="46" spans="1:12" x14ac:dyDescent="0.3">
      <c r="A46" s="65">
        <v>18</v>
      </c>
      <c r="B46" s="74" t="s">
        <v>127</v>
      </c>
      <c r="C46" s="67">
        <v>87453.985942712286</v>
      </c>
      <c r="D46" s="67">
        <v>12690.656533048554</v>
      </c>
      <c r="E46" s="68">
        <f t="shared" si="1"/>
        <v>100144.64247576083</v>
      </c>
      <c r="F46" s="70">
        <v>29842.053043312611</v>
      </c>
      <c r="G46" s="67">
        <v>20793.016256400082</v>
      </c>
      <c r="H46" s="68">
        <v>50635.06929971269</v>
      </c>
      <c r="J46" s="56"/>
    </row>
    <row r="47" spans="1:12" x14ac:dyDescent="0.3">
      <c r="A47" s="65">
        <v>19</v>
      </c>
      <c r="B47" s="74" t="s">
        <v>128</v>
      </c>
      <c r="C47" s="67">
        <f>SUM(C48:C49)</f>
        <v>0</v>
      </c>
      <c r="D47" s="67">
        <f>SUM(D48:D49)</f>
        <v>0</v>
      </c>
      <c r="E47" s="68">
        <f t="shared" si="1"/>
        <v>0</v>
      </c>
      <c r="F47" s="67">
        <v>1157682.7731685017</v>
      </c>
      <c r="G47" s="67">
        <v>0</v>
      </c>
      <c r="H47" s="68">
        <v>1157682.7731685017</v>
      </c>
    </row>
    <row r="48" spans="1:12" x14ac:dyDescent="0.3">
      <c r="A48" s="65">
        <v>19.100000000000001</v>
      </c>
      <c r="B48" s="92" t="s">
        <v>129</v>
      </c>
      <c r="C48" s="67">
        <v>0</v>
      </c>
      <c r="D48" s="67">
        <v>0</v>
      </c>
      <c r="E48" s="68">
        <f t="shared" si="1"/>
        <v>0</v>
      </c>
      <c r="F48" s="67">
        <v>0</v>
      </c>
      <c r="G48" s="67">
        <v>0</v>
      </c>
      <c r="H48" s="68">
        <v>0</v>
      </c>
    </row>
    <row r="49" spans="1:12" x14ac:dyDescent="0.3">
      <c r="A49" s="65">
        <v>19.2</v>
      </c>
      <c r="B49" s="93" t="s">
        <v>130</v>
      </c>
      <c r="C49" s="67">
        <v>0</v>
      </c>
      <c r="D49" s="67">
        <v>0</v>
      </c>
      <c r="E49" s="68">
        <f t="shared" si="1"/>
        <v>0</v>
      </c>
      <c r="F49" s="67">
        <v>1157682.7731685017</v>
      </c>
      <c r="G49" s="67">
        <v>0</v>
      </c>
      <c r="H49" s="68">
        <v>1157682.7731685017</v>
      </c>
      <c r="J49" s="56"/>
    </row>
    <row r="50" spans="1:12" x14ac:dyDescent="0.3">
      <c r="A50" s="65">
        <v>20</v>
      </c>
      <c r="B50" s="82" t="s">
        <v>131</v>
      </c>
      <c r="C50" s="67">
        <v>0</v>
      </c>
      <c r="D50" s="67">
        <v>4462299.609817774</v>
      </c>
      <c r="E50" s="68">
        <f t="shared" si="1"/>
        <v>4462299.609817774</v>
      </c>
      <c r="F50" s="67">
        <v>3432022.03</v>
      </c>
      <c r="G50" s="67">
        <v>0</v>
      </c>
      <c r="H50" s="68">
        <v>3432022.03</v>
      </c>
      <c r="J50" s="56"/>
    </row>
    <row r="51" spans="1:12" x14ac:dyDescent="0.3">
      <c r="A51" s="65">
        <v>21</v>
      </c>
      <c r="B51" s="71" t="s">
        <v>132</v>
      </c>
      <c r="C51" s="67">
        <v>1046468.671057455</v>
      </c>
      <c r="D51" s="67">
        <v>344046.01</v>
      </c>
      <c r="E51" s="68">
        <f t="shared" si="1"/>
        <v>1390514.681057455</v>
      </c>
      <c r="F51" s="67">
        <v>2571203.9900000007</v>
      </c>
      <c r="G51" s="67">
        <v>251628.57999999996</v>
      </c>
      <c r="H51" s="68">
        <v>2822832.5700000008</v>
      </c>
      <c r="J51" s="56"/>
    </row>
    <row r="52" spans="1:12" x14ac:dyDescent="0.3">
      <c r="A52" s="65">
        <v>21.1</v>
      </c>
      <c r="B52" s="69" t="s">
        <v>133</v>
      </c>
      <c r="C52" s="67"/>
      <c r="D52" s="67"/>
      <c r="E52" s="68">
        <f t="shared" si="1"/>
        <v>0</v>
      </c>
      <c r="F52" s="67"/>
      <c r="G52" s="67"/>
      <c r="H52" s="68">
        <v>0</v>
      </c>
    </row>
    <row r="53" spans="1:12" x14ac:dyDescent="0.3">
      <c r="A53" s="65">
        <v>22</v>
      </c>
      <c r="B53" s="82" t="s">
        <v>134</v>
      </c>
      <c r="C53" s="67">
        <f>SUM(C38,C40,C41,C46,C47,C50,C51)</f>
        <v>121296809.37023798</v>
      </c>
      <c r="D53" s="67">
        <f>SUM(D38,D40,D41,D46,D47,D50,D51)</f>
        <v>32752695.329672199</v>
      </c>
      <c r="E53" s="68">
        <f t="shared" si="1"/>
        <v>154049504.69991016</v>
      </c>
      <c r="F53" s="67">
        <v>100062160.02055797</v>
      </c>
      <c r="G53" s="67">
        <v>22610117.516256396</v>
      </c>
      <c r="H53" s="68">
        <v>122672277.53681436</v>
      </c>
      <c r="J53" s="56"/>
      <c r="L53" s="58"/>
    </row>
    <row r="54" spans="1:12" ht="24" customHeight="1" x14ac:dyDescent="0.3">
      <c r="A54" s="65"/>
      <c r="B54" s="83" t="s">
        <v>135</v>
      </c>
      <c r="C54" s="84"/>
      <c r="D54" s="85"/>
      <c r="E54" s="85"/>
      <c r="F54" s="85"/>
      <c r="G54" s="85"/>
      <c r="H54" s="87"/>
    </row>
    <row r="55" spans="1:12" x14ac:dyDescent="0.3">
      <c r="A55" s="65">
        <v>23</v>
      </c>
      <c r="B55" s="82" t="s">
        <v>136</v>
      </c>
      <c r="C55" s="67">
        <v>101746400</v>
      </c>
      <c r="D55" s="67"/>
      <c r="E55" s="68">
        <f>C55+D55</f>
        <v>101746400</v>
      </c>
      <c r="F55" s="67">
        <v>72746400</v>
      </c>
      <c r="G55" s="67"/>
      <c r="H55" s="68">
        <v>72746400</v>
      </c>
      <c r="J55" s="56"/>
      <c r="K55" s="94"/>
    </row>
    <row r="56" spans="1:12" x14ac:dyDescent="0.3">
      <c r="A56" s="65">
        <v>24</v>
      </c>
      <c r="B56" s="82" t="s">
        <v>137</v>
      </c>
      <c r="C56" s="67"/>
      <c r="D56" s="67"/>
      <c r="E56" s="68">
        <f t="shared" ref="E56:E69" si="2">C56+D56</f>
        <v>0</v>
      </c>
      <c r="F56" s="67"/>
      <c r="G56" s="67"/>
      <c r="H56" s="68">
        <v>0</v>
      </c>
    </row>
    <row r="57" spans="1:12" x14ac:dyDescent="0.3">
      <c r="A57" s="65">
        <v>25</v>
      </c>
      <c r="B57" s="82" t="s">
        <v>138</v>
      </c>
      <c r="C57" s="67"/>
      <c r="D57" s="67"/>
      <c r="E57" s="68">
        <f t="shared" si="2"/>
        <v>0</v>
      </c>
      <c r="F57" s="67"/>
      <c r="G57" s="67"/>
      <c r="H57" s="68">
        <v>0</v>
      </c>
    </row>
    <row r="58" spans="1:12" x14ac:dyDescent="0.3">
      <c r="A58" s="65">
        <v>26</v>
      </c>
      <c r="B58" s="74" t="s">
        <v>139</v>
      </c>
      <c r="C58" s="67"/>
      <c r="D58" s="67"/>
      <c r="E58" s="68">
        <f t="shared" si="2"/>
        <v>0</v>
      </c>
      <c r="F58" s="67"/>
      <c r="G58" s="67"/>
      <c r="H58" s="68">
        <v>0</v>
      </c>
    </row>
    <row r="59" spans="1:12" x14ac:dyDescent="0.3">
      <c r="A59" s="65">
        <v>27</v>
      </c>
      <c r="B59" s="74" t="s">
        <v>140</v>
      </c>
      <c r="C59" s="67">
        <f>SUM(C60:C61)</f>
        <v>0</v>
      </c>
      <c r="D59" s="67">
        <f>SUM(D60:D61)</f>
        <v>0</v>
      </c>
      <c r="E59" s="68">
        <f t="shared" si="2"/>
        <v>0</v>
      </c>
      <c r="F59" s="67">
        <v>0</v>
      </c>
      <c r="G59" s="67">
        <v>0</v>
      </c>
      <c r="H59" s="68">
        <v>0</v>
      </c>
    </row>
    <row r="60" spans="1:12" x14ac:dyDescent="0.3">
      <c r="A60" s="65">
        <v>27.1</v>
      </c>
      <c r="B60" s="92" t="s">
        <v>141</v>
      </c>
      <c r="C60" s="67"/>
      <c r="D60" s="67"/>
      <c r="E60" s="68">
        <f t="shared" si="2"/>
        <v>0</v>
      </c>
      <c r="F60" s="67"/>
      <c r="G60" s="67"/>
      <c r="H60" s="68">
        <v>0</v>
      </c>
    </row>
    <row r="61" spans="1:12" x14ac:dyDescent="0.3">
      <c r="A61" s="65">
        <v>27.2</v>
      </c>
      <c r="B61" s="91" t="s">
        <v>142</v>
      </c>
      <c r="C61" s="67"/>
      <c r="D61" s="67"/>
      <c r="E61" s="68">
        <f t="shared" si="2"/>
        <v>0</v>
      </c>
      <c r="F61" s="67"/>
      <c r="G61" s="67"/>
      <c r="H61" s="68">
        <v>0</v>
      </c>
    </row>
    <row r="62" spans="1:12" x14ac:dyDescent="0.3">
      <c r="A62" s="65">
        <v>28</v>
      </c>
      <c r="B62" s="71" t="s">
        <v>143</v>
      </c>
      <c r="C62" s="67"/>
      <c r="D62" s="67"/>
      <c r="E62" s="68">
        <f t="shared" si="2"/>
        <v>0</v>
      </c>
      <c r="F62" s="67"/>
      <c r="G62" s="67"/>
      <c r="H62" s="68">
        <v>0</v>
      </c>
    </row>
    <row r="63" spans="1:12" x14ac:dyDescent="0.3">
      <c r="A63" s="65">
        <v>29</v>
      </c>
      <c r="B63" s="74" t="s">
        <v>144</v>
      </c>
      <c r="C63" s="67">
        <f>SUM(C64:C66)</f>
        <v>3486012.7618743461</v>
      </c>
      <c r="D63" s="67">
        <f>SUM(D64:D66)</f>
        <v>0</v>
      </c>
      <c r="E63" s="68">
        <f t="shared" si="2"/>
        <v>3486012.7618743461</v>
      </c>
      <c r="F63" s="67">
        <v>3615196.900470661</v>
      </c>
      <c r="G63" s="67">
        <v>0</v>
      </c>
      <c r="H63" s="68">
        <v>3615196.900470661</v>
      </c>
    </row>
    <row r="64" spans="1:12" x14ac:dyDescent="0.3">
      <c r="A64" s="65">
        <v>29.1</v>
      </c>
      <c r="B64" s="77" t="s">
        <v>145</v>
      </c>
      <c r="C64" s="67">
        <v>3486012.7618743461</v>
      </c>
      <c r="D64" s="67"/>
      <c r="E64" s="68">
        <f t="shared" si="2"/>
        <v>3486012.7618743461</v>
      </c>
      <c r="F64" s="67">
        <v>3615196.900470661</v>
      </c>
      <c r="G64" s="67"/>
      <c r="H64" s="68">
        <v>3615196.900470661</v>
      </c>
      <c r="J64" s="56"/>
    </row>
    <row r="65" spans="1:10" ht="24.9" customHeight="1" x14ac:dyDescent="0.3">
      <c r="A65" s="65">
        <v>29.2</v>
      </c>
      <c r="B65" s="92" t="s">
        <v>146</v>
      </c>
      <c r="C65" s="67"/>
      <c r="D65" s="67"/>
      <c r="E65" s="68">
        <f t="shared" si="2"/>
        <v>0</v>
      </c>
      <c r="F65" s="67"/>
      <c r="G65" s="67"/>
      <c r="H65" s="68">
        <v>0</v>
      </c>
    </row>
    <row r="66" spans="1:10" ht="22.5" customHeight="1" x14ac:dyDescent="0.3">
      <c r="A66" s="65">
        <v>29.3</v>
      </c>
      <c r="B66" s="80" t="s">
        <v>147</v>
      </c>
      <c r="C66" s="67"/>
      <c r="D66" s="67"/>
      <c r="E66" s="68">
        <f t="shared" si="2"/>
        <v>0</v>
      </c>
      <c r="F66" s="67"/>
      <c r="G66" s="67"/>
      <c r="H66" s="68">
        <v>0</v>
      </c>
    </row>
    <row r="67" spans="1:10" x14ac:dyDescent="0.3">
      <c r="A67" s="65">
        <v>30</v>
      </c>
      <c r="B67" s="74" t="s">
        <v>148</v>
      </c>
      <c r="C67" s="67">
        <v>-33434607.609855156</v>
      </c>
      <c r="D67" s="67"/>
      <c r="E67" s="68">
        <f t="shared" si="2"/>
        <v>-33434607.609855156</v>
      </c>
      <c r="F67" s="67">
        <v>-18550775.219210185</v>
      </c>
      <c r="G67" s="67"/>
      <c r="H67" s="68">
        <v>-18550775.219210185</v>
      </c>
      <c r="J67" s="56"/>
    </row>
    <row r="68" spans="1:10" x14ac:dyDescent="0.3">
      <c r="A68" s="65">
        <v>31</v>
      </c>
      <c r="B68" s="95" t="s">
        <v>149</v>
      </c>
      <c r="C68" s="67">
        <f>SUM(C55,C56,C57,C58,C59,C62,C63,C67)</f>
        <v>71797805.152019188</v>
      </c>
      <c r="D68" s="67">
        <f>SUM(D55,D56,D57,D58,D59,D62,D63,D67)</f>
        <v>0</v>
      </c>
      <c r="E68" s="68">
        <f t="shared" si="2"/>
        <v>71797805.152019188</v>
      </c>
      <c r="F68" s="67">
        <v>57810821.681260474</v>
      </c>
      <c r="G68" s="67">
        <v>0</v>
      </c>
      <c r="H68" s="68">
        <v>57810821.681260474</v>
      </c>
      <c r="J68" s="56"/>
    </row>
    <row r="69" spans="1:10" x14ac:dyDescent="0.3">
      <c r="A69" s="65">
        <v>32</v>
      </c>
      <c r="B69" s="96" t="s">
        <v>150</v>
      </c>
      <c r="C69" s="67">
        <f>SUM(C53,C68)</f>
        <v>193094614.52225715</v>
      </c>
      <c r="D69" s="67">
        <f>SUM(D53,D68)</f>
        <v>32752695.329672199</v>
      </c>
      <c r="E69" s="68">
        <f t="shared" si="2"/>
        <v>225847309.85192934</v>
      </c>
      <c r="F69" s="67">
        <v>157872981.70181844</v>
      </c>
      <c r="G69" s="67">
        <v>22610117.516256396</v>
      </c>
      <c r="H69" s="68">
        <v>180483099.21807483</v>
      </c>
      <c r="J69" s="56"/>
    </row>
  </sheetData>
  <mergeCells count="4">
    <mergeCell ref="A4:A6"/>
    <mergeCell ref="B4:B5"/>
    <mergeCell ref="C4:E4"/>
    <mergeCell ref="F4:H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B1FE4-666D-4109-84F6-E6AE9F249A4A}">
  <dimension ref="A1:L33"/>
  <sheetViews>
    <sheetView showGridLines="0" topLeftCell="A7" zoomScaleNormal="100" workbookViewId="0">
      <selection activeCell="D35" sqref="D35"/>
    </sheetView>
  </sheetViews>
  <sheetFormatPr defaultColWidth="9.109375" defaultRowHeight="12" x14ac:dyDescent="0.25"/>
  <cols>
    <col min="1" max="1" width="11.88671875" style="552" bestFit="1" customWidth="1"/>
    <col min="2" max="2" width="93.44140625" style="552" customWidth="1"/>
    <col min="3" max="3" width="18.88671875" style="552" customWidth="1"/>
    <col min="4" max="5" width="16.109375" style="552" customWidth="1"/>
    <col min="6" max="6" width="16.109375" style="600" customWidth="1"/>
    <col min="7" max="7" width="20.6640625" style="600" customWidth="1"/>
    <col min="8" max="8" width="16.109375" style="552" customWidth="1"/>
    <col min="9" max="11" width="16.109375" style="600" customWidth="1"/>
    <col min="12" max="12" width="21" style="600" customWidth="1"/>
    <col min="13" max="16384" width="9.109375" style="552"/>
  </cols>
  <sheetData>
    <row r="1" spans="1:12" ht="13.8" x14ac:dyDescent="0.3">
      <c r="A1" s="533" t="s">
        <v>41</v>
      </c>
      <c r="B1" s="22" t="str">
        <f>Info!C2</f>
        <v>სს სილქ ბანკი</v>
      </c>
      <c r="F1" s="552"/>
      <c r="G1" s="552"/>
      <c r="I1" s="552"/>
      <c r="J1" s="552"/>
      <c r="K1" s="552"/>
      <c r="L1" s="552"/>
    </row>
    <row r="2" spans="1:12" x14ac:dyDescent="0.25">
      <c r="A2" s="533" t="s">
        <v>42</v>
      </c>
      <c r="B2" s="535">
        <f>'1. key ratios'!B2</f>
        <v>45747</v>
      </c>
      <c r="F2" s="552"/>
      <c r="G2" s="552"/>
      <c r="I2" s="552"/>
      <c r="J2" s="552"/>
      <c r="K2" s="552"/>
      <c r="L2" s="552"/>
    </row>
    <row r="3" spans="1:12" x14ac:dyDescent="0.25">
      <c r="A3" s="536" t="s">
        <v>731</v>
      </c>
      <c r="F3" s="552"/>
      <c r="G3" s="552"/>
      <c r="I3" s="552"/>
      <c r="J3" s="552"/>
      <c r="K3" s="552"/>
      <c r="L3" s="552"/>
    </row>
    <row r="4" spans="1:12" ht="40.5" customHeight="1" x14ac:dyDescent="0.25">
      <c r="F4" s="552"/>
      <c r="G4" s="552"/>
      <c r="I4" s="552"/>
      <c r="J4" s="552"/>
      <c r="K4" s="552"/>
      <c r="L4" s="552"/>
    </row>
    <row r="5" spans="1:12" ht="37.5" customHeight="1" x14ac:dyDescent="0.25">
      <c r="A5" s="881" t="s">
        <v>732</v>
      </c>
      <c r="B5" s="882"/>
      <c r="C5" s="930" t="s">
        <v>607</v>
      </c>
      <c r="D5" s="931"/>
      <c r="E5" s="931"/>
      <c r="F5" s="931"/>
      <c r="G5" s="931"/>
      <c r="H5" s="930" t="s">
        <v>733</v>
      </c>
      <c r="I5" s="932"/>
      <c r="J5" s="932"/>
      <c r="K5" s="932"/>
      <c r="L5" s="933"/>
    </row>
    <row r="6" spans="1:12" ht="47.4" customHeight="1" x14ac:dyDescent="0.25">
      <c r="A6" s="885"/>
      <c r="B6" s="886"/>
      <c r="C6" s="632"/>
      <c r="D6" s="556" t="s">
        <v>682</v>
      </c>
      <c r="E6" s="556" t="s">
        <v>683</v>
      </c>
      <c r="F6" s="556" t="s">
        <v>684</v>
      </c>
      <c r="G6" s="556" t="s">
        <v>685</v>
      </c>
      <c r="H6" s="557"/>
      <c r="I6" s="556" t="s">
        <v>682</v>
      </c>
      <c r="J6" s="556" t="s">
        <v>683</v>
      </c>
      <c r="K6" s="556" t="s">
        <v>684</v>
      </c>
      <c r="L6" s="556" t="s">
        <v>685</v>
      </c>
    </row>
    <row r="7" spans="1:12" x14ac:dyDescent="0.25">
      <c r="A7" s="561">
        <v>1</v>
      </c>
      <c r="B7" s="578" t="s">
        <v>620</v>
      </c>
      <c r="C7" s="633">
        <v>3653452.2026026836</v>
      </c>
      <c r="D7" s="559">
        <v>3598124.4347724151</v>
      </c>
      <c r="E7" s="559">
        <v>50896.597378831793</v>
      </c>
      <c r="F7" s="559">
        <v>4431.1704514363882</v>
      </c>
      <c r="G7" s="559">
        <f>C7-D7-E7-F7</f>
        <v>2.9831426218152046E-10</v>
      </c>
      <c r="H7" s="559">
        <v>95136.375513441657</v>
      </c>
      <c r="I7" s="559">
        <v>83836.537268723318</v>
      </c>
      <c r="J7" s="559">
        <v>9154.5586835797603</v>
      </c>
      <c r="K7" s="559">
        <v>2145.2795611385773</v>
      </c>
      <c r="L7" s="559">
        <v>0</v>
      </c>
    </row>
    <row r="8" spans="1:12" x14ac:dyDescent="0.25">
      <c r="A8" s="561">
        <v>2</v>
      </c>
      <c r="B8" s="578" t="s">
        <v>621</v>
      </c>
      <c r="C8" s="633">
        <v>6345296.2062887773</v>
      </c>
      <c r="D8" s="559">
        <v>6337842.0983969225</v>
      </c>
      <c r="E8" s="559">
        <v>7454.1078918548938</v>
      </c>
      <c r="F8" s="559">
        <v>0</v>
      </c>
      <c r="G8" s="559">
        <v>0</v>
      </c>
      <c r="H8" s="559">
        <v>75658.505189272051</v>
      </c>
      <c r="I8" s="559">
        <v>72959.424074945593</v>
      </c>
      <c r="J8" s="559">
        <v>2699.0811143264668</v>
      </c>
      <c r="K8" s="559">
        <v>0</v>
      </c>
      <c r="L8" s="559">
        <v>0</v>
      </c>
    </row>
    <row r="9" spans="1:12" x14ac:dyDescent="0.25">
      <c r="A9" s="561">
        <v>3</v>
      </c>
      <c r="B9" s="578" t="s">
        <v>622</v>
      </c>
      <c r="C9" s="633">
        <v>15999.218055919071</v>
      </c>
      <c r="D9" s="559">
        <v>15999.218055919071</v>
      </c>
      <c r="E9" s="559">
        <v>0</v>
      </c>
      <c r="F9" s="559">
        <v>0</v>
      </c>
      <c r="G9" s="559">
        <v>0</v>
      </c>
      <c r="H9" s="559">
        <v>156.66303705722973</v>
      </c>
      <c r="I9" s="559">
        <v>156.66303705722973</v>
      </c>
      <c r="J9" s="559">
        <v>0</v>
      </c>
      <c r="K9" s="559">
        <v>0</v>
      </c>
      <c r="L9" s="559">
        <v>0</v>
      </c>
    </row>
    <row r="10" spans="1:12" x14ac:dyDescent="0.25">
      <c r="A10" s="561">
        <v>4</v>
      </c>
      <c r="B10" s="578" t="s">
        <v>624</v>
      </c>
      <c r="C10" s="633">
        <v>14082287.588295726</v>
      </c>
      <c r="D10" s="559">
        <v>14081572.714659363</v>
      </c>
      <c r="E10" s="559">
        <v>714.87363636363648</v>
      </c>
      <c r="F10" s="559">
        <v>0</v>
      </c>
      <c r="G10" s="559">
        <v>0</v>
      </c>
      <c r="H10" s="559">
        <v>69626.284685356062</v>
      </c>
      <c r="I10" s="559">
        <v>69367.433866581719</v>
      </c>
      <c r="J10" s="559">
        <v>258.85081877434919</v>
      </c>
      <c r="K10" s="559">
        <v>0</v>
      </c>
      <c r="L10" s="559">
        <v>0</v>
      </c>
    </row>
    <row r="11" spans="1:12" x14ac:dyDescent="0.25">
      <c r="A11" s="561">
        <v>5</v>
      </c>
      <c r="B11" s="578" t="s">
        <v>626</v>
      </c>
      <c r="C11" s="633">
        <v>11860787.104768084</v>
      </c>
      <c r="D11" s="559">
        <v>10925399.770101666</v>
      </c>
      <c r="E11" s="559">
        <v>0</v>
      </c>
      <c r="F11" s="559">
        <v>935387.33466641617</v>
      </c>
      <c r="G11" s="559">
        <v>0</v>
      </c>
      <c r="H11" s="559">
        <v>649369.44049251988</v>
      </c>
      <c r="I11" s="559">
        <v>127938.2451506174</v>
      </c>
      <c r="J11" s="559">
        <v>0</v>
      </c>
      <c r="K11" s="559">
        <v>521431.19534190273</v>
      </c>
      <c r="L11" s="559">
        <v>0</v>
      </c>
    </row>
    <row r="12" spans="1:12" x14ac:dyDescent="0.25">
      <c r="A12" s="561">
        <v>6</v>
      </c>
      <c r="B12" s="578" t="s">
        <v>627</v>
      </c>
      <c r="C12" s="633">
        <v>11951299.108416475</v>
      </c>
      <c r="D12" s="559">
        <v>9892224.8769351114</v>
      </c>
      <c r="E12" s="559">
        <v>1987216.3797629892</v>
      </c>
      <c r="F12" s="559">
        <v>71857.851718372694</v>
      </c>
      <c r="G12" s="559">
        <v>0</v>
      </c>
      <c r="H12" s="559">
        <v>307909.51587341214</v>
      </c>
      <c r="I12" s="559">
        <v>83385.419722197359</v>
      </c>
      <c r="J12" s="559">
        <v>189735.27854913403</v>
      </c>
      <c r="K12" s="559">
        <v>34788.817602081021</v>
      </c>
      <c r="L12" s="559">
        <v>0</v>
      </c>
    </row>
    <row r="13" spans="1:12" x14ac:dyDescent="0.25">
      <c r="A13" s="561">
        <v>7</v>
      </c>
      <c r="B13" s="578" t="s">
        <v>629</v>
      </c>
      <c r="C13" s="633">
        <v>15097971.43995735</v>
      </c>
      <c r="D13" s="559">
        <v>15097971.43995735</v>
      </c>
      <c r="E13" s="559">
        <v>0</v>
      </c>
      <c r="F13" s="559">
        <v>0</v>
      </c>
      <c r="G13" s="559">
        <v>0</v>
      </c>
      <c r="H13" s="559">
        <v>48925.749548719643</v>
      </c>
      <c r="I13" s="559">
        <v>48925.749548719643</v>
      </c>
      <c r="J13" s="559">
        <v>0</v>
      </c>
      <c r="K13" s="559">
        <v>0</v>
      </c>
      <c r="L13" s="559">
        <v>0</v>
      </c>
    </row>
    <row r="14" spans="1:12" x14ac:dyDescent="0.25">
      <c r="A14" s="561">
        <v>8</v>
      </c>
      <c r="B14" s="578" t="s">
        <v>630</v>
      </c>
      <c r="C14" s="633">
        <v>1393197.0737397508</v>
      </c>
      <c r="D14" s="559">
        <v>1381067.2103119784</v>
      </c>
      <c r="E14" s="559">
        <v>5000.762024623803</v>
      </c>
      <c r="F14" s="559">
        <v>7129.1014031485283</v>
      </c>
      <c r="G14" s="559">
        <v>0</v>
      </c>
      <c r="H14" s="559">
        <v>30631.052452911474</v>
      </c>
      <c r="I14" s="559">
        <v>25368.871745689208</v>
      </c>
      <c r="J14" s="559">
        <v>1810.7414775484767</v>
      </c>
      <c r="K14" s="559">
        <v>3451.4392296737942</v>
      </c>
      <c r="L14" s="559">
        <v>0</v>
      </c>
    </row>
    <row r="15" spans="1:12" x14ac:dyDescent="0.25">
      <c r="A15" s="561">
        <v>9</v>
      </c>
      <c r="B15" s="578" t="s">
        <v>631</v>
      </c>
      <c r="C15" s="633">
        <v>811667.33382364595</v>
      </c>
      <c r="D15" s="559">
        <v>811667.33382364595</v>
      </c>
      <c r="E15" s="559">
        <v>0</v>
      </c>
      <c r="F15" s="559">
        <v>0</v>
      </c>
      <c r="G15" s="559">
        <v>0</v>
      </c>
      <c r="H15" s="559">
        <v>13176.177060348489</v>
      </c>
      <c r="I15" s="559">
        <v>13176.177060348489</v>
      </c>
      <c r="J15" s="559">
        <v>0</v>
      </c>
      <c r="K15" s="559">
        <v>0</v>
      </c>
      <c r="L15" s="559">
        <v>0</v>
      </c>
    </row>
    <row r="16" spans="1:12" x14ac:dyDescent="0.25">
      <c r="A16" s="561">
        <v>10</v>
      </c>
      <c r="B16" s="578" t="s">
        <v>632</v>
      </c>
      <c r="C16" s="633">
        <v>1356688.7620936141</v>
      </c>
      <c r="D16" s="559">
        <v>1332405.4820936141</v>
      </c>
      <c r="E16" s="559">
        <v>24283.279999999999</v>
      </c>
      <c r="F16" s="559">
        <v>0</v>
      </c>
      <c r="G16" s="559">
        <v>0</v>
      </c>
      <c r="H16" s="559">
        <v>19672.414156624538</v>
      </c>
      <c r="I16" s="559">
        <v>16603.538871618301</v>
      </c>
      <c r="J16" s="559">
        <v>3068.8752850062424</v>
      </c>
      <c r="K16" s="559">
        <v>0</v>
      </c>
      <c r="L16" s="559">
        <v>0</v>
      </c>
    </row>
    <row r="17" spans="1:12" x14ac:dyDescent="0.25">
      <c r="A17" s="561">
        <v>11</v>
      </c>
      <c r="B17" s="578" t="s">
        <v>633</v>
      </c>
      <c r="C17" s="633">
        <v>960460.17426080105</v>
      </c>
      <c r="D17" s="559">
        <v>959081.15885096497</v>
      </c>
      <c r="E17" s="559">
        <v>0</v>
      </c>
      <c r="F17" s="559">
        <v>1379.0154098360656</v>
      </c>
      <c r="G17" s="559">
        <v>0</v>
      </c>
      <c r="H17" s="559">
        <v>8280.9268473185366</v>
      </c>
      <c r="I17" s="559">
        <v>7613.298823156777</v>
      </c>
      <c r="J17" s="559">
        <v>0</v>
      </c>
      <c r="K17" s="559">
        <v>667.62802416175987</v>
      </c>
      <c r="L17" s="559">
        <v>0</v>
      </c>
    </row>
    <row r="18" spans="1:12" x14ac:dyDescent="0.25">
      <c r="A18" s="561">
        <v>12</v>
      </c>
      <c r="B18" s="578" t="s">
        <v>634</v>
      </c>
      <c r="C18" s="633">
        <v>7775078.2647052221</v>
      </c>
      <c r="D18" s="559">
        <v>7740986.9170345711</v>
      </c>
      <c r="E18" s="559">
        <v>5932.8496092911764</v>
      </c>
      <c r="F18" s="559">
        <v>28158.498061359795</v>
      </c>
      <c r="G18" s="559">
        <v>0</v>
      </c>
      <c r="H18" s="559">
        <v>89983.203580565285</v>
      </c>
      <c r="I18" s="559">
        <v>74772.503584737613</v>
      </c>
      <c r="J18" s="559">
        <v>1578.2182338558123</v>
      </c>
      <c r="K18" s="559">
        <v>13632.481761971912</v>
      </c>
      <c r="L18" s="559">
        <v>0</v>
      </c>
    </row>
    <row r="19" spans="1:12" x14ac:dyDescent="0.25">
      <c r="A19" s="561">
        <v>13</v>
      </c>
      <c r="B19" s="578" t="s">
        <v>635</v>
      </c>
      <c r="C19" s="633">
        <v>1141292.0422972266</v>
      </c>
      <c r="D19" s="559">
        <v>1128146.3471727394</v>
      </c>
      <c r="E19" s="559">
        <v>0</v>
      </c>
      <c r="F19" s="559">
        <v>13145.695124487553</v>
      </c>
      <c r="G19" s="559">
        <v>0</v>
      </c>
      <c r="H19" s="559">
        <v>15898.335509098499</v>
      </c>
      <c r="I19" s="559">
        <v>9534.0596644668403</v>
      </c>
      <c r="J19" s="559">
        <v>0</v>
      </c>
      <c r="K19" s="559">
        <v>6364.275844631662</v>
      </c>
      <c r="L19" s="559">
        <v>0</v>
      </c>
    </row>
    <row r="20" spans="1:12" x14ac:dyDescent="0.25">
      <c r="A20" s="561">
        <v>14</v>
      </c>
      <c r="B20" s="578" t="s">
        <v>636</v>
      </c>
      <c r="C20" s="633">
        <v>4715362.3850692837</v>
      </c>
      <c r="D20" s="559">
        <v>4688341.8137207804</v>
      </c>
      <c r="E20" s="559">
        <v>3427.4235646457264</v>
      </c>
      <c r="F20" s="559">
        <v>23593.147783857734</v>
      </c>
      <c r="G20" s="559">
        <v>0</v>
      </c>
      <c r="H20" s="559">
        <v>73520.934672280098</v>
      </c>
      <c r="I20" s="559">
        <v>60972.88346489134</v>
      </c>
      <c r="J20" s="559">
        <v>1125.810000841393</v>
      </c>
      <c r="K20" s="559">
        <v>11422.241206547387</v>
      </c>
      <c r="L20" s="559">
        <v>0</v>
      </c>
    </row>
    <row r="21" spans="1:12" x14ac:dyDescent="0.25">
      <c r="A21" s="561">
        <v>15</v>
      </c>
      <c r="B21" s="578" t="s">
        <v>637</v>
      </c>
      <c r="C21" s="633">
        <v>4793775.6474581677</v>
      </c>
      <c r="D21" s="559">
        <v>4760037.6019047024</v>
      </c>
      <c r="E21" s="559">
        <v>13890.488343600273</v>
      </c>
      <c r="F21" s="559">
        <v>19847.557209864513</v>
      </c>
      <c r="G21" s="559">
        <v>0</v>
      </c>
      <c r="H21" s="559">
        <v>77302.348522937493</v>
      </c>
      <c r="I21" s="559">
        <v>64534.342650838335</v>
      </c>
      <c r="J21" s="559">
        <v>3159.1318088030653</v>
      </c>
      <c r="K21" s="559">
        <v>9608.8740632960471</v>
      </c>
      <c r="L21" s="559">
        <v>0</v>
      </c>
    </row>
    <row r="22" spans="1:12" x14ac:dyDescent="0.25">
      <c r="A22" s="561">
        <v>16</v>
      </c>
      <c r="B22" s="571" t="s">
        <v>638</v>
      </c>
      <c r="C22" s="633">
        <v>2012119.7488221652</v>
      </c>
      <c r="D22" s="559">
        <v>2012119.7488221652</v>
      </c>
      <c r="E22" s="559">
        <v>0</v>
      </c>
      <c r="F22" s="559">
        <v>0</v>
      </c>
      <c r="G22" s="559">
        <v>0</v>
      </c>
      <c r="H22" s="559">
        <v>32229.889396536746</v>
      </c>
      <c r="I22" s="559">
        <v>32229.889396536746</v>
      </c>
      <c r="J22" s="559">
        <v>0</v>
      </c>
      <c r="K22" s="559">
        <v>0</v>
      </c>
      <c r="L22" s="559">
        <v>0</v>
      </c>
    </row>
    <row r="23" spans="1:12" x14ac:dyDescent="0.25">
      <c r="A23" s="561">
        <v>17</v>
      </c>
      <c r="B23" s="578" t="s">
        <v>639</v>
      </c>
      <c r="C23" s="633">
        <v>119555.28410061919</v>
      </c>
      <c r="D23" s="559">
        <v>106984.92426293391</v>
      </c>
      <c r="E23" s="559">
        <v>3697.0587365277106</v>
      </c>
      <c r="F23" s="559">
        <v>8873.3011011575691</v>
      </c>
      <c r="G23" s="559">
        <v>0</v>
      </c>
      <c r="H23" s="559">
        <v>8051.4560552588482</v>
      </c>
      <c r="I23" s="559">
        <v>2494.2549687635792</v>
      </c>
      <c r="J23" s="559">
        <v>1261.3357613482244</v>
      </c>
      <c r="K23" s="559">
        <v>4295.865325147046</v>
      </c>
      <c r="L23" s="559">
        <v>0</v>
      </c>
    </row>
    <row r="24" spans="1:12" x14ac:dyDescent="0.25">
      <c r="A24" s="561">
        <v>18</v>
      </c>
      <c r="B24" s="578" t="s">
        <v>641</v>
      </c>
      <c r="C24" s="633">
        <v>2009357.0581856044</v>
      </c>
      <c r="D24" s="559">
        <v>2005669.1681856045</v>
      </c>
      <c r="E24" s="559">
        <v>3687.89</v>
      </c>
      <c r="F24" s="559">
        <v>0</v>
      </c>
      <c r="G24" s="559">
        <v>0</v>
      </c>
      <c r="H24" s="559">
        <v>10908.566204849745</v>
      </c>
      <c r="I24" s="559">
        <v>10487.616974981398</v>
      </c>
      <c r="J24" s="559">
        <v>420.94922986834638</v>
      </c>
      <c r="K24" s="559">
        <v>0</v>
      </c>
      <c r="L24" s="559">
        <v>0</v>
      </c>
    </row>
    <row r="25" spans="1:12" x14ac:dyDescent="0.25">
      <c r="A25" s="561">
        <v>19</v>
      </c>
      <c r="B25" s="578" t="s">
        <v>642</v>
      </c>
      <c r="C25" s="633">
        <v>327422.60964493087</v>
      </c>
      <c r="D25" s="559">
        <v>317403.35964493087</v>
      </c>
      <c r="E25" s="559">
        <v>0</v>
      </c>
      <c r="F25" s="559">
        <v>10019.25</v>
      </c>
      <c r="G25" s="559">
        <v>0</v>
      </c>
      <c r="H25" s="559">
        <v>15912.086353840259</v>
      </c>
      <c r="I25" s="559">
        <v>11061.428389200182</v>
      </c>
      <c r="J25" s="559">
        <v>0</v>
      </c>
      <c r="K25" s="559">
        <v>4850.6579646400778</v>
      </c>
      <c r="L25" s="559">
        <v>0</v>
      </c>
    </row>
    <row r="26" spans="1:12" x14ac:dyDescent="0.25">
      <c r="A26" s="561">
        <v>20</v>
      </c>
      <c r="B26" s="578" t="s">
        <v>643</v>
      </c>
      <c r="C26" s="633">
        <v>1375137.4390365665</v>
      </c>
      <c r="D26" s="559">
        <v>1359750.1103781136</v>
      </c>
      <c r="E26" s="559">
        <v>0</v>
      </c>
      <c r="F26" s="559">
        <v>15387.328658453112</v>
      </c>
      <c r="G26" s="559">
        <v>0</v>
      </c>
      <c r="H26" s="559">
        <v>38423.677046379213</v>
      </c>
      <c r="I26" s="559">
        <v>30974.150553711614</v>
      </c>
      <c r="J26" s="559">
        <v>0</v>
      </c>
      <c r="K26" s="559">
        <v>7449.5264926676264</v>
      </c>
      <c r="L26" s="559">
        <v>0</v>
      </c>
    </row>
    <row r="27" spans="1:12" x14ac:dyDescent="0.25">
      <c r="A27" s="561">
        <v>21</v>
      </c>
      <c r="B27" s="578" t="s">
        <v>644</v>
      </c>
      <c r="C27" s="633">
        <v>276383.13156343088</v>
      </c>
      <c r="D27" s="559">
        <v>276341.7115634309</v>
      </c>
      <c r="E27" s="559">
        <v>0</v>
      </c>
      <c r="F27" s="559">
        <v>41.42</v>
      </c>
      <c r="G27" s="559">
        <v>0</v>
      </c>
      <c r="H27" s="559">
        <v>6749.6732264444718</v>
      </c>
      <c r="I27" s="559">
        <v>6729.6204028403708</v>
      </c>
      <c r="J27" s="559">
        <v>0</v>
      </c>
      <c r="K27" s="559">
        <v>20.052823604101309</v>
      </c>
      <c r="L27" s="559">
        <v>0</v>
      </c>
    </row>
    <row r="28" spans="1:12" x14ac:dyDescent="0.25">
      <c r="A28" s="561">
        <v>22</v>
      </c>
      <c r="B28" s="578" t="s">
        <v>645</v>
      </c>
      <c r="C28" s="633">
        <v>2394639.1902459185</v>
      </c>
      <c r="D28" s="559">
        <v>2314979.1588637647</v>
      </c>
      <c r="E28" s="559">
        <v>39098.989207051971</v>
      </c>
      <c r="F28" s="559">
        <v>40561.042175102601</v>
      </c>
      <c r="G28" s="559">
        <v>0</v>
      </c>
      <c r="H28" s="559">
        <v>75434.415402038634</v>
      </c>
      <c r="I28" s="559">
        <v>43757.520505442757</v>
      </c>
      <c r="J28" s="559">
        <v>9907.9398534200463</v>
      </c>
      <c r="K28" s="559">
        <v>21768.955043175858</v>
      </c>
      <c r="L28" s="559">
        <v>0</v>
      </c>
    </row>
    <row r="29" spans="1:12" x14ac:dyDescent="0.25">
      <c r="A29" s="561">
        <v>23</v>
      </c>
      <c r="B29" s="578" t="s">
        <v>646</v>
      </c>
      <c r="C29" s="633">
        <v>21880114.547469188</v>
      </c>
      <c r="D29" s="559">
        <v>20797374.950924672</v>
      </c>
      <c r="E29" s="559">
        <v>771446.05989624956</v>
      </c>
      <c r="F29" s="559">
        <v>311293.53664826066</v>
      </c>
      <c r="G29" s="559">
        <v>0</v>
      </c>
      <c r="H29" s="559">
        <v>793729.39943968609</v>
      </c>
      <c r="I29" s="559">
        <v>428298.07765325467</v>
      </c>
      <c r="J29" s="559">
        <v>186943.56478179383</v>
      </c>
      <c r="K29" s="559">
        <v>178487.75700463689</v>
      </c>
      <c r="L29" s="559">
        <v>0</v>
      </c>
    </row>
    <row r="30" spans="1:12" x14ac:dyDescent="0.25">
      <c r="A30" s="561">
        <v>24</v>
      </c>
      <c r="B30" s="578" t="s">
        <v>647</v>
      </c>
      <c r="C30" s="633">
        <v>3753521.9764034199</v>
      </c>
      <c r="D30" s="559">
        <v>3569665.225745209</v>
      </c>
      <c r="E30" s="559">
        <v>32545.649345079593</v>
      </c>
      <c r="F30" s="559">
        <v>151311.10131313131</v>
      </c>
      <c r="G30" s="559">
        <v>0</v>
      </c>
      <c r="H30" s="559">
        <v>131733.00505533986</v>
      </c>
      <c r="I30" s="559">
        <v>34563.313153170864</v>
      </c>
      <c r="J30" s="559">
        <v>6706.6485482311073</v>
      </c>
      <c r="K30" s="559">
        <v>90463.043353937945</v>
      </c>
      <c r="L30" s="559">
        <v>0</v>
      </c>
    </row>
    <row r="31" spans="1:12" x14ac:dyDescent="0.25">
      <c r="A31" s="561">
        <v>25</v>
      </c>
      <c r="B31" s="578" t="s">
        <v>209</v>
      </c>
      <c r="C31" s="771">
        <v>12481722.809399923</v>
      </c>
      <c r="D31" s="559">
        <v>11302658.880215067</v>
      </c>
      <c r="E31" s="561">
        <v>1089170.9147567053</v>
      </c>
      <c r="F31" s="561">
        <v>89893.014428154464</v>
      </c>
      <c r="G31" s="559">
        <v>0</v>
      </c>
      <c r="H31" s="561">
        <v>260677.36985593507</v>
      </c>
      <c r="I31" s="559">
        <v>152338.17312815582</v>
      </c>
      <c r="J31" s="559">
        <v>64557.034354398522</v>
      </c>
      <c r="K31" s="559">
        <v>43782.162373379309</v>
      </c>
      <c r="L31" s="559">
        <v>0</v>
      </c>
    </row>
    <row r="32" spans="1:12" x14ac:dyDescent="0.25">
      <c r="A32" s="561">
        <v>26</v>
      </c>
      <c r="B32" s="578" t="s">
        <v>734</v>
      </c>
      <c r="C32" s="633">
        <v>0</v>
      </c>
      <c r="D32" s="559">
        <v>0</v>
      </c>
      <c r="E32" s="559">
        <v>0</v>
      </c>
      <c r="F32" s="559">
        <v>0</v>
      </c>
      <c r="G32" s="559">
        <v>0</v>
      </c>
      <c r="H32" s="633">
        <v>0</v>
      </c>
      <c r="I32" s="633">
        <v>0</v>
      </c>
      <c r="J32" s="633">
        <v>0</v>
      </c>
      <c r="K32" s="633">
        <v>0</v>
      </c>
      <c r="L32" s="559">
        <v>0</v>
      </c>
    </row>
    <row r="33" spans="1:12" x14ac:dyDescent="0.25">
      <c r="A33" s="561">
        <v>27</v>
      </c>
      <c r="B33" s="634" t="s">
        <v>88</v>
      </c>
      <c r="C33" s="635">
        <f>SUM(C7:C32)</f>
        <v>132584588.34670447</v>
      </c>
      <c r="D33" s="635">
        <f t="shared" ref="D33:L33" si="0">SUM(D7:D32)</f>
        <v>126813815.65639767</v>
      </c>
      <c r="E33" s="635">
        <f t="shared" si="0"/>
        <v>4038463.3241538145</v>
      </c>
      <c r="F33" s="635">
        <f t="shared" si="0"/>
        <v>1732309.3661530393</v>
      </c>
      <c r="G33" s="635">
        <f t="shared" si="0"/>
        <v>2.9831426218152046E-10</v>
      </c>
      <c r="H33" s="635">
        <f t="shared" si="0"/>
        <v>2949097.4651781726</v>
      </c>
      <c r="I33" s="635">
        <f t="shared" si="0"/>
        <v>1512079.1936606469</v>
      </c>
      <c r="J33" s="635">
        <f t="shared" si="0"/>
        <v>482388.0185009297</v>
      </c>
      <c r="K33" s="635">
        <f t="shared" si="0"/>
        <v>954630.25301659387</v>
      </c>
      <c r="L33" s="635">
        <f t="shared" si="0"/>
        <v>0</v>
      </c>
    </row>
  </sheetData>
  <mergeCells count="3">
    <mergeCell ref="A5:B6"/>
    <mergeCell ref="C5:G5"/>
    <mergeCell ref="H5:L5"/>
  </mergeCells>
  <conditionalFormatting sqref="A5">
    <cfRule type="duplicateValues" dxfId="13" priority="1"/>
    <cfRule type="duplicateValues" dxfId="12" priority="2"/>
    <cfRule type="duplicateValues" dxfId="11" priority="3"/>
  </conditionalFormatting>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BCD2E-DCF1-4F35-BEAE-398C4B10740A}">
  <dimension ref="A1:M22"/>
  <sheetViews>
    <sheetView showGridLines="0" topLeftCell="E1" zoomScale="130" zoomScaleNormal="130" workbookViewId="0">
      <selection activeCell="A10" sqref="A10"/>
    </sheetView>
  </sheetViews>
  <sheetFormatPr defaultColWidth="8.6640625" defaultRowHeight="12" x14ac:dyDescent="0.25"/>
  <cols>
    <col min="1" max="1" width="11.88671875" style="639" bestFit="1" customWidth="1"/>
    <col min="2" max="2" width="80" style="639" customWidth="1"/>
    <col min="3" max="11" width="20.5546875" style="639" customWidth="1"/>
    <col min="12" max="12" width="12.44140625" style="638" bestFit="1" customWidth="1"/>
    <col min="13" max="13" width="13" style="639" customWidth="1"/>
    <col min="14" max="16384" width="8.6640625" style="639"/>
  </cols>
  <sheetData>
    <row r="1" spans="1:13" s="534" customFormat="1" ht="13.8" x14ac:dyDescent="0.3">
      <c r="A1" s="533" t="s">
        <v>41</v>
      </c>
      <c r="B1" s="22" t="str">
        <f>Info!C2</f>
        <v>სს სილქ ბანკი</v>
      </c>
      <c r="C1" s="552"/>
      <c r="D1" s="552"/>
      <c r="E1" s="552"/>
      <c r="F1" s="552"/>
      <c r="G1" s="552"/>
      <c r="H1" s="552"/>
      <c r="I1" s="552"/>
      <c r="J1" s="552"/>
      <c r="K1" s="552"/>
      <c r="L1" s="574"/>
    </row>
    <row r="2" spans="1:13" s="534" customFormat="1" x14ac:dyDescent="0.25">
      <c r="A2" s="533" t="s">
        <v>42</v>
      </c>
      <c r="B2" s="535">
        <f>'1. key ratios'!B2</f>
        <v>45747</v>
      </c>
      <c r="C2" s="552"/>
      <c r="D2" s="552"/>
      <c r="E2" s="552"/>
      <c r="F2" s="552"/>
      <c r="G2" s="552"/>
      <c r="H2" s="552"/>
      <c r="I2" s="552"/>
      <c r="J2" s="552"/>
      <c r="K2" s="552"/>
      <c r="L2" s="574"/>
    </row>
    <row r="3" spans="1:13" s="534" customFormat="1" x14ac:dyDescent="0.25">
      <c r="A3" s="536" t="s">
        <v>735</v>
      </c>
      <c r="B3" s="552"/>
      <c r="C3" s="552"/>
      <c r="D3" s="552"/>
      <c r="E3" s="552"/>
      <c r="F3" s="552"/>
      <c r="G3" s="552"/>
      <c r="H3" s="552"/>
      <c r="I3" s="552"/>
      <c r="J3" s="552"/>
      <c r="K3" s="552"/>
      <c r="L3" s="574"/>
    </row>
    <row r="4" spans="1:13" ht="40.5" customHeight="1" x14ac:dyDescent="0.25">
      <c r="A4" s="636"/>
      <c r="B4" s="636"/>
      <c r="C4" s="637"/>
      <c r="D4" s="637"/>
      <c r="E4" s="637"/>
      <c r="F4" s="637"/>
      <c r="G4" s="637"/>
      <c r="H4" s="637"/>
      <c r="I4" s="637"/>
      <c r="J4" s="637"/>
      <c r="K4" s="637"/>
    </row>
    <row r="5" spans="1:13" ht="114" customHeight="1" x14ac:dyDescent="0.25">
      <c r="A5" s="934" t="s">
        <v>736</v>
      </c>
      <c r="B5" s="935"/>
      <c r="C5" s="595" t="s">
        <v>737</v>
      </c>
      <c r="D5" s="595" t="s">
        <v>738</v>
      </c>
      <c r="E5" s="595" t="s">
        <v>739</v>
      </c>
      <c r="F5" s="595" t="s">
        <v>740</v>
      </c>
      <c r="G5" s="595" t="s">
        <v>741</v>
      </c>
      <c r="H5" s="595" t="s">
        <v>742</v>
      </c>
      <c r="I5" s="595" t="s">
        <v>743</v>
      </c>
      <c r="J5" s="595" t="s">
        <v>744</v>
      </c>
      <c r="K5" s="595" t="s">
        <v>745</v>
      </c>
    </row>
    <row r="6" spans="1:13" x14ac:dyDescent="0.25">
      <c r="A6" s="561">
        <v>1</v>
      </c>
      <c r="B6" s="561" t="s">
        <v>746</v>
      </c>
      <c r="C6" s="559">
        <v>10596525.874466278</v>
      </c>
      <c r="D6" s="559"/>
      <c r="E6" s="559"/>
      <c r="F6" s="559"/>
      <c r="G6" s="559">
        <v>92661378.951280221</v>
      </c>
      <c r="H6" s="559"/>
      <c r="I6" s="560">
        <v>12640303.445901301</v>
      </c>
      <c r="J6" s="560">
        <v>0</v>
      </c>
      <c r="K6" s="560">
        <f>'23. LTV'!C8-J6-I6-G6-C6</f>
        <v>16686380.075056829</v>
      </c>
      <c r="L6" s="640"/>
      <c r="M6" s="641"/>
    </row>
    <row r="7" spans="1:13" x14ac:dyDescent="0.25">
      <c r="A7" s="561">
        <v>2</v>
      </c>
      <c r="B7" s="561" t="s">
        <v>747</v>
      </c>
      <c r="C7" s="559"/>
      <c r="D7" s="559"/>
      <c r="E7" s="559"/>
      <c r="F7" s="559"/>
      <c r="G7" s="559"/>
      <c r="H7" s="559"/>
      <c r="I7" s="559"/>
      <c r="J7" s="559"/>
      <c r="K7" s="559"/>
    </row>
    <row r="8" spans="1:13" x14ac:dyDescent="0.25">
      <c r="A8" s="561">
        <v>3</v>
      </c>
      <c r="B8" s="561" t="s">
        <v>700</v>
      </c>
      <c r="C8" s="559">
        <v>1505303.28</v>
      </c>
      <c r="D8" s="559"/>
      <c r="E8" s="559"/>
      <c r="F8" s="559"/>
      <c r="G8" s="642">
        <f>'4. Off-balance'!E27+'4. Off-balance'!E28-C8-I8-K8</f>
        <v>15449948.029999999</v>
      </c>
      <c r="H8" s="559"/>
      <c r="I8" s="559">
        <v>760048.08</v>
      </c>
      <c r="J8" s="559"/>
      <c r="K8" s="643">
        <v>5986579.9300000016</v>
      </c>
      <c r="L8" s="640"/>
      <c r="M8" s="644"/>
    </row>
    <row r="9" spans="1:13" x14ac:dyDescent="0.25">
      <c r="A9" s="561">
        <v>4</v>
      </c>
      <c r="B9" s="587" t="s">
        <v>748</v>
      </c>
      <c r="C9" s="645"/>
      <c r="D9" s="645"/>
      <c r="E9" s="645"/>
      <c r="F9" s="645"/>
      <c r="G9" s="645">
        <v>1287168.1252090519</v>
      </c>
      <c r="H9" s="645"/>
      <c r="I9" s="645">
        <v>0</v>
      </c>
      <c r="J9" s="646"/>
      <c r="K9" s="645">
        <v>445141.24094398669</v>
      </c>
      <c r="L9" s="647"/>
    </row>
    <row r="10" spans="1:13" x14ac:dyDescent="0.25">
      <c r="A10" s="561">
        <v>5</v>
      </c>
      <c r="B10" s="587" t="s">
        <v>749</v>
      </c>
      <c r="C10" s="645"/>
      <c r="D10" s="645"/>
      <c r="E10" s="645"/>
      <c r="F10" s="645"/>
      <c r="G10" s="645"/>
      <c r="H10" s="645"/>
      <c r="I10" s="645"/>
      <c r="J10" s="645"/>
      <c r="K10" s="645"/>
      <c r="L10" s="640"/>
    </row>
    <row r="11" spans="1:13" x14ac:dyDescent="0.25">
      <c r="A11" s="561">
        <v>6</v>
      </c>
      <c r="B11" s="587" t="s">
        <v>750</v>
      </c>
      <c r="C11" s="645"/>
      <c r="D11" s="645"/>
      <c r="E11" s="645"/>
      <c r="F11" s="645"/>
      <c r="G11" s="645"/>
      <c r="H11" s="645"/>
      <c r="I11" s="645"/>
      <c r="J11" s="645"/>
      <c r="K11" s="645"/>
    </row>
    <row r="13" spans="1:13" ht="13.8" x14ac:dyDescent="0.3">
      <c r="B13" s="648"/>
      <c r="G13" s="649"/>
    </row>
    <row r="14" spans="1:13" x14ac:dyDescent="0.25">
      <c r="G14" s="649"/>
    </row>
    <row r="15" spans="1:13" x14ac:dyDescent="0.25">
      <c r="G15" s="644"/>
    </row>
    <row r="20" spans="2:7" x14ac:dyDescent="0.25">
      <c r="C20" s="644"/>
      <c r="G20" s="644"/>
    </row>
    <row r="22" spans="2:7" x14ac:dyDescent="0.25">
      <c r="B22" s="650"/>
    </row>
  </sheetData>
  <mergeCells count="1">
    <mergeCell ref="A5:B5"/>
  </mergeCells>
  <conditionalFormatting sqref="A5">
    <cfRule type="duplicateValues" dxfId="10" priority="1"/>
    <cfRule type="duplicateValues" dxfId="9" priority="2"/>
    <cfRule type="duplicateValues" dxfId="8" priority="3"/>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18CB-FAE7-47B5-A142-296EAAF68986}">
  <dimension ref="A1:BP26"/>
  <sheetViews>
    <sheetView showGridLines="0" topLeftCell="B1" zoomScaleNormal="100" workbookViewId="0">
      <pane xSplit="2" topLeftCell="D1" activePane="topRight" state="frozen"/>
      <selection activeCell="C2" sqref="C2:C5"/>
      <selection pane="topRight" activeCell="U22" sqref="U22"/>
    </sheetView>
  </sheetViews>
  <sheetFormatPr defaultColWidth="8.6640625" defaultRowHeight="14.4" x14ac:dyDescent="0.3"/>
  <cols>
    <col min="1" max="1" width="8.6640625" style="651"/>
    <col min="2" max="2" width="13.6640625" style="651" customWidth="1"/>
    <col min="3" max="3" width="56.44140625" style="651" customWidth="1"/>
    <col min="4" max="4" width="17.33203125" style="651" customWidth="1"/>
    <col min="5" max="5" width="15.88671875" style="651" bestFit="1" customWidth="1"/>
    <col min="6" max="7" width="14.88671875" style="651" customWidth="1"/>
    <col min="8" max="8" width="23" style="651" customWidth="1"/>
    <col min="9" max="9" width="16.5546875" style="651" customWidth="1"/>
    <col min="10" max="10" width="17.44140625" style="651" customWidth="1"/>
    <col min="11" max="11" width="16.44140625" style="651" customWidth="1"/>
    <col min="12" max="12" width="25.109375" style="651" customWidth="1"/>
    <col min="13" max="13" width="22.109375" style="651" customWidth="1"/>
    <col min="14" max="14" width="12.88671875" style="651" customWidth="1"/>
    <col min="15" max="15" width="15.109375" style="651" bestFit="1" customWidth="1"/>
    <col min="16" max="16" width="14.109375" style="651" customWidth="1"/>
    <col min="17" max="17" width="14.33203125" style="651" customWidth="1"/>
    <col min="18" max="18" width="25.6640625" style="651" customWidth="1"/>
    <col min="19" max="19" width="10.6640625" style="651" customWidth="1"/>
    <col min="20" max="20" width="19.33203125" style="651" customWidth="1"/>
    <col min="21" max="21" width="23.33203125" style="651" customWidth="1"/>
    <col min="22" max="22" width="21.88671875" style="651" customWidth="1"/>
    <col min="23" max="23" width="21" style="651" customWidth="1"/>
    <col min="24" max="16384" width="8.6640625" style="651"/>
  </cols>
  <sheetData>
    <row r="1" spans="1:68" x14ac:dyDescent="0.3">
      <c r="B1" s="533" t="s">
        <v>41</v>
      </c>
      <c r="C1" s="22" t="str">
        <f>Info!C2</f>
        <v>სს სილქ ბანკი</v>
      </c>
    </row>
    <row r="2" spans="1:68" x14ac:dyDescent="0.3">
      <c r="B2" s="533" t="s">
        <v>42</v>
      </c>
      <c r="C2" s="535">
        <f>'1. key ratios'!B2</f>
        <v>45747</v>
      </c>
    </row>
    <row r="3" spans="1:68" x14ac:dyDescent="0.3">
      <c r="B3" s="536" t="s">
        <v>751</v>
      </c>
      <c r="C3" s="552"/>
    </row>
    <row r="4" spans="1:68" ht="40.5" customHeight="1" x14ac:dyDescent="0.3">
      <c r="B4" s="536"/>
      <c r="C4" s="552"/>
    </row>
    <row r="5" spans="1:68" ht="24" customHeight="1" x14ac:dyDescent="0.3">
      <c r="B5" s="937" t="s">
        <v>752</v>
      </c>
      <c r="C5" s="937"/>
      <c r="D5" s="938" t="s">
        <v>753</v>
      </c>
      <c r="E5" s="938"/>
      <c r="F5" s="938"/>
      <c r="G5" s="938"/>
      <c r="H5" s="938"/>
      <c r="I5" s="938" t="s">
        <v>607</v>
      </c>
      <c r="J5" s="938"/>
      <c r="K5" s="938"/>
      <c r="L5" s="938"/>
      <c r="M5" s="938"/>
      <c r="N5" s="938" t="s">
        <v>608</v>
      </c>
      <c r="O5" s="938"/>
      <c r="P5" s="938"/>
      <c r="Q5" s="938"/>
      <c r="R5" s="938"/>
      <c r="S5" s="936" t="s">
        <v>754</v>
      </c>
      <c r="T5" s="936" t="s">
        <v>755</v>
      </c>
      <c r="U5" s="936" t="s">
        <v>756</v>
      </c>
      <c r="V5" s="936" t="s">
        <v>757</v>
      </c>
      <c r="W5" s="936" t="s">
        <v>758</v>
      </c>
    </row>
    <row r="6" spans="1:68" ht="45" customHeight="1" x14ac:dyDescent="0.3">
      <c r="B6" s="937"/>
      <c r="C6" s="937"/>
      <c r="D6" s="652"/>
      <c r="E6" s="556" t="s">
        <v>682</v>
      </c>
      <c r="F6" s="556" t="s">
        <v>683</v>
      </c>
      <c r="G6" s="556" t="s">
        <v>684</v>
      </c>
      <c r="H6" s="556" t="s">
        <v>685</v>
      </c>
      <c r="I6" s="652"/>
      <c r="J6" s="556" t="s">
        <v>682</v>
      </c>
      <c r="K6" s="556" t="s">
        <v>683</v>
      </c>
      <c r="L6" s="556" t="s">
        <v>684</v>
      </c>
      <c r="M6" s="556" t="s">
        <v>685</v>
      </c>
      <c r="N6" s="652"/>
      <c r="O6" s="556" t="s">
        <v>682</v>
      </c>
      <c r="P6" s="556" t="s">
        <v>683</v>
      </c>
      <c r="Q6" s="556" t="s">
        <v>684</v>
      </c>
      <c r="R6" s="556" t="s">
        <v>685</v>
      </c>
      <c r="S6" s="936"/>
      <c r="T6" s="936"/>
      <c r="U6" s="936"/>
      <c r="V6" s="936"/>
      <c r="W6" s="936"/>
    </row>
    <row r="7" spans="1:68" x14ac:dyDescent="0.3">
      <c r="B7" s="653">
        <v>1</v>
      </c>
      <c r="C7" s="654" t="s">
        <v>759</v>
      </c>
      <c r="D7" s="655">
        <f t="shared" ref="D7:D19" si="0">E7+F7+G7</f>
        <v>1512225.17</v>
      </c>
      <c r="E7" s="645">
        <v>1479347.63</v>
      </c>
      <c r="F7" s="645">
        <v>32877.54</v>
      </c>
      <c r="G7" s="645">
        <v>0</v>
      </c>
      <c r="H7" s="645"/>
      <c r="I7" s="645">
        <f t="shared" ref="I7:I18" si="1">SUM(J7:M7)</f>
        <v>1532868.27</v>
      </c>
      <c r="J7" s="645">
        <v>1499379.59</v>
      </c>
      <c r="K7" s="645">
        <v>33488.68</v>
      </c>
      <c r="L7" s="645">
        <v>0</v>
      </c>
      <c r="M7" s="645"/>
      <c r="N7" s="645">
        <f t="shared" ref="N7:N18" si="2">O7+P7+Q7</f>
        <v>63324.051599999999</v>
      </c>
      <c r="O7" s="645">
        <v>59975.183599999997</v>
      </c>
      <c r="P7" s="645">
        <v>3348.8679999999999</v>
      </c>
      <c r="Q7" s="645">
        <v>0</v>
      </c>
      <c r="R7" s="645">
        <v>0</v>
      </c>
      <c r="S7" s="656">
        <v>116</v>
      </c>
      <c r="T7" s="657">
        <v>0.32758526430108698</v>
      </c>
      <c r="U7" s="657">
        <v>0.38641546988548198</v>
      </c>
      <c r="V7" s="657">
        <v>0.316835448420687</v>
      </c>
      <c r="W7" s="646">
        <v>35.253451496909001</v>
      </c>
    </row>
    <row r="8" spans="1:68" x14ac:dyDescent="0.3">
      <c r="B8" s="653">
        <v>2</v>
      </c>
      <c r="C8" s="658" t="s">
        <v>628</v>
      </c>
      <c r="D8" s="655">
        <f t="shared" si="0"/>
        <v>36666418.309999995</v>
      </c>
      <c r="E8" s="645">
        <v>35364282.539999999</v>
      </c>
      <c r="F8" s="645">
        <v>683022.69</v>
      </c>
      <c r="G8" s="645">
        <v>619113.07999999996</v>
      </c>
      <c r="H8" s="645"/>
      <c r="I8" s="645">
        <f t="shared" si="1"/>
        <v>36787702.721919298</v>
      </c>
      <c r="J8" s="645">
        <v>35457683.243738897</v>
      </c>
      <c r="K8" s="645">
        <v>693331.99674560002</v>
      </c>
      <c r="L8" s="645">
        <v>636687.48143479996</v>
      </c>
      <c r="M8" s="645"/>
      <c r="N8" s="645">
        <f t="shared" si="2"/>
        <v>1272666.0470341169</v>
      </c>
      <c r="O8" s="645">
        <v>786960.61079680698</v>
      </c>
      <c r="P8" s="645">
        <v>144500.51915425999</v>
      </c>
      <c r="Q8" s="645">
        <v>341204.91708305001</v>
      </c>
      <c r="R8" s="645"/>
      <c r="S8" s="656">
        <v>5193</v>
      </c>
      <c r="T8" s="657">
        <v>0.24093432653177399</v>
      </c>
      <c r="U8" s="657">
        <v>0.28640753050135398</v>
      </c>
      <c r="V8" s="657">
        <v>0.20702453585618699</v>
      </c>
      <c r="W8" s="646">
        <v>50.725260963266301</v>
      </c>
    </row>
    <row r="9" spans="1:68" x14ac:dyDescent="0.3">
      <c r="B9" s="653">
        <v>3</v>
      </c>
      <c r="C9" s="658" t="s">
        <v>760</v>
      </c>
      <c r="D9" s="655">
        <f t="shared" si="0"/>
        <v>9762.65</v>
      </c>
      <c r="E9" s="645">
        <v>8311.23</v>
      </c>
      <c r="F9" s="645">
        <v>0</v>
      </c>
      <c r="G9" s="645">
        <v>1451.42</v>
      </c>
      <c r="H9" s="645"/>
      <c r="I9" s="645">
        <f t="shared" si="1"/>
        <v>9787.2000000000007</v>
      </c>
      <c r="J9" s="645">
        <v>8335.7800000000007</v>
      </c>
      <c r="K9" s="645">
        <v>0</v>
      </c>
      <c r="L9" s="645">
        <v>1451.42</v>
      </c>
      <c r="M9" s="645"/>
      <c r="N9" s="645">
        <f t="shared" si="2"/>
        <v>1165.193338887</v>
      </c>
      <c r="O9" s="645">
        <v>462.51180258699998</v>
      </c>
      <c r="P9" s="645">
        <v>0</v>
      </c>
      <c r="Q9" s="645">
        <v>702.68153629999995</v>
      </c>
      <c r="R9" s="645"/>
      <c r="S9" s="656">
        <v>34</v>
      </c>
      <c r="T9" s="657">
        <v>0</v>
      </c>
      <c r="U9" s="657">
        <v>0</v>
      </c>
      <c r="V9" s="657">
        <v>0.35</v>
      </c>
      <c r="W9" s="646">
        <v>1.2326230101497799</v>
      </c>
    </row>
    <row r="10" spans="1:68" x14ac:dyDescent="0.3">
      <c r="B10" s="653">
        <v>4</v>
      </c>
      <c r="C10" s="658" t="s">
        <v>761</v>
      </c>
      <c r="D10" s="655">
        <f t="shared" si="0"/>
        <v>5903.21</v>
      </c>
      <c r="E10" s="645">
        <v>5903.21</v>
      </c>
      <c r="F10" s="645">
        <v>0</v>
      </c>
      <c r="G10" s="645">
        <v>0</v>
      </c>
      <c r="H10" s="645"/>
      <c r="I10" s="645">
        <f t="shared" si="1"/>
        <v>5549.323394</v>
      </c>
      <c r="J10" s="645">
        <v>5549.323394</v>
      </c>
      <c r="K10" s="645">
        <v>0</v>
      </c>
      <c r="L10" s="645">
        <v>0</v>
      </c>
      <c r="M10" s="645"/>
      <c r="N10" s="645">
        <f t="shared" si="2"/>
        <v>54.338521626999999</v>
      </c>
      <c r="O10" s="645">
        <v>54.338521626999999</v>
      </c>
      <c r="P10" s="645">
        <v>0</v>
      </c>
      <c r="Q10" s="645">
        <v>0</v>
      </c>
      <c r="R10" s="645"/>
      <c r="S10" s="656">
        <v>4</v>
      </c>
      <c r="T10" s="657">
        <v>0</v>
      </c>
      <c r="U10" s="657">
        <v>0</v>
      </c>
      <c r="V10" s="657">
        <v>0.28000000000000003</v>
      </c>
      <c r="W10" s="646">
        <v>21.001447348137699</v>
      </c>
    </row>
    <row r="11" spans="1:68" x14ac:dyDescent="0.3">
      <c r="B11" s="653">
        <v>5</v>
      </c>
      <c r="C11" s="658" t="s">
        <v>762</v>
      </c>
      <c r="D11" s="655">
        <f t="shared" si="0"/>
        <v>22552.720000000001</v>
      </c>
      <c r="E11" s="645">
        <v>22549.48</v>
      </c>
      <c r="F11" s="645">
        <v>0</v>
      </c>
      <c r="G11" s="645">
        <v>3.24</v>
      </c>
      <c r="H11" s="645"/>
      <c r="I11" s="645">
        <f t="shared" si="1"/>
        <v>23574.15</v>
      </c>
      <c r="J11" s="645">
        <v>23568.890000000003</v>
      </c>
      <c r="K11" s="645">
        <v>0</v>
      </c>
      <c r="L11" s="645">
        <v>5.26</v>
      </c>
      <c r="M11" s="645"/>
      <c r="N11" s="645">
        <f t="shared" si="2"/>
        <v>233.33119073300003</v>
      </c>
      <c r="O11" s="645">
        <v>230.78464674100002</v>
      </c>
      <c r="P11" s="645">
        <v>0</v>
      </c>
      <c r="Q11" s="645">
        <v>2.5465439920000001</v>
      </c>
      <c r="R11" s="645"/>
      <c r="S11" s="656">
        <v>68</v>
      </c>
      <c r="T11" s="657">
        <v>0.48</v>
      </c>
      <c r="U11" s="657">
        <v>0</v>
      </c>
      <c r="V11" s="657">
        <v>0.17526010632588401</v>
      </c>
      <c r="W11" s="646">
        <v>8.7872956698617397</v>
      </c>
    </row>
    <row r="12" spans="1:68" x14ac:dyDescent="0.3">
      <c r="B12" s="653">
        <v>6</v>
      </c>
      <c r="C12" s="658" t="s">
        <v>763</v>
      </c>
      <c r="D12" s="655">
        <f t="shared" si="0"/>
        <v>3358871.2800000003</v>
      </c>
      <c r="E12" s="645">
        <v>3318634.64</v>
      </c>
      <c r="F12" s="645">
        <v>27100.29</v>
      </c>
      <c r="G12" s="645">
        <v>13136.35</v>
      </c>
      <c r="H12" s="645"/>
      <c r="I12" s="645">
        <f t="shared" si="1"/>
        <v>3344341.9316205499</v>
      </c>
      <c r="J12" s="645">
        <v>3301421.4716205499</v>
      </c>
      <c r="K12" s="645">
        <v>28480.799999999999</v>
      </c>
      <c r="L12" s="645">
        <v>14439.66</v>
      </c>
      <c r="M12" s="645"/>
      <c r="N12" s="645">
        <f t="shared" si="2"/>
        <v>58984.880248774993</v>
      </c>
      <c r="O12" s="645">
        <v>44010.616587404998</v>
      </c>
      <c r="P12" s="645">
        <v>8323.5618499299999</v>
      </c>
      <c r="Q12" s="645">
        <v>6650.7018114399998</v>
      </c>
      <c r="R12" s="645"/>
      <c r="S12" s="656">
        <v>2537</v>
      </c>
      <c r="T12" s="657">
        <v>0.36</v>
      </c>
      <c r="U12" s="657">
        <v>0.44900000000000001</v>
      </c>
      <c r="V12" s="657">
        <v>0.35776539522526701</v>
      </c>
      <c r="W12" s="646">
        <v>44.4241231253732</v>
      </c>
    </row>
    <row r="13" spans="1:68" x14ac:dyDescent="0.3">
      <c r="B13" s="653">
        <v>7</v>
      </c>
      <c r="C13" s="658" t="s">
        <v>764</v>
      </c>
      <c r="D13" s="655">
        <f t="shared" si="0"/>
        <v>7760948.4100000001</v>
      </c>
      <c r="E13" s="645">
        <v>7184693.8799999999</v>
      </c>
      <c r="F13" s="645">
        <v>295370.90999999997</v>
      </c>
      <c r="G13" s="645">
        <v>280883.62</v>
      </c>
      <c r="H13" s="645"/>
      <c r="I13" s="645">
        <f t="shared" si="1"/>
        <v>7793263.0538800005</v>
      </c>
      <c r="J13" s="645">
        <v>7199943.6921800002</v>
      </c>
      <c r="K13" s="645">
        <v>301040.68459999998</v>
      </c>
      <c r="L13" s="645">
        <v>292278.67709999997</v>
      </c>
      <c r="M13" s="645"/>
      <c r="N13" s="645">
        <f t="shared" si="2"/>
        <v>423889.94177020004</v>
      </c>
      <c r="O13" s="645">
        <v>165898.60398019999</v>
      </c>
      <c r="P13" s="645">
        <v>93723.284190000006</v>
      </c>
      <c r="Q13" s="645">
        <v>164268.05360000001</v>
      </c>
      <c r="R13" s="645"/>
      <c r="S13" s="656">
        <v>50</v>
      </c>
      <c r="T13" s="657">
        <v>0.12850893365277699</v>
      </c>
      <c r="U13" s="657">
        <v>0.138290135568678</v>
      </c>
      <c r="V13" s="657">
        <v>0.13402705444346499</v>
      </c>
      <c r="W13" s="646">
        <v>148.876718282295</v>
      </c>
    </row>
    <row r="14" spans="1:68" s="659" customFormat="1" x14ac:dyDescent="0.3">
      <c r="A14" s="659" t="s">
        <v>625</v>
      </c>
      <c r="B14" s="665">
        <v>7.1</v>
      </c>
      <c r="C14" s="666" t="s">
        <v>765</v>
      </c>
      <c r="D14" s="655">
        <f t="shared" si="0"/>
        <v>5580283.9900000002</v>
      </c>
      <c r="E14" s="645">
        <v>5004029.46</v>
      </c>
      <c r="F14" s="645">
        <v>295370.90999999997</v>
      </c>
      <c r="G14" s="645">
        <v>280883.62</v>
      </c>
      <c r="H14" s="645"/>
      <c r="I14" s="645">
        <f t="shared" si="1"/>
        <v>5610654.0101500005</v>
      </c>
      <c r="J14" s="645">
        <v>5017334.6484500002</v>
      </c>
      <c r="K14" s="645">
        <v>301040.68459999998</v>
      </c>
      <c r="L14" s="645">
        <v>292278.67709999997</v>
      </c>
      <c r="M14" s="645"/>
      <c r="N14" s="645">
        <f t="shared" si="2"/>
        <v>367549.15046709997</v>
      </c>
      <c r="O14" s="645">
        <v>109557.8126771</v>
      </c>
      <c r="P14" s="645">
        <v>93723.284190000006</v>
      </c>
      <c r="Q14" s="645">
        <v>164268.05360000001</v>
      </c>
      <c r="R14" s="645"/>
      <c r="S14" s="656">
        <v>29</v>
      </c>
      <c r="T14" s="657">
        <v>0.124808060568447</v>
      </c>
      <c r="U14" s="657">
        <v>0.13430935892051099</v>
      </c>
      <c r="V14" s="657">
        <v>0.134002093909561</v>
      </c>
      <c r="W14" s="646">
        <v>143.851433658307</v>
      </c>
      <c r="X14" s="651"/>
      <c r="Y14" s="651"/>
      <c r="Z14" s="651"/>
      <c r="AA14" s="651"/>
      <c r="AB14" s="651"/>
      <c r="AC14" s="651"/>
      <c r="AD14" s="651"/>
      <c r="AE14" s="651"/>
      <c r="AF14" s="651"/>
      <c r="AG14" s="651"/>
      <c r="AH14" s="651"/>
      <c r="AI14" s="651"/>
      <c r="AJ14" s="651"/>
      <c r="AK14" s="651"/>
      <c r="AL14" s="651"/>
      <c r="AM14" s="651"/>
      <c r="AN14" s="651"/>
      <c r="AO14" s="651"/>
      <c r="AP14" s="651"/>
      <c r="AQ14" s="651"/>
      <c r="AR14" s="651"/>
      <c r="AS14" s="651"/>
      <c r="AT14" s="651"/>
      <c r="AU14" s="651"/>
      <c r="AV14" s="651"/>
      <c r="AW14" s="651"/>
      <c r="AX14" s="651"/>
      <c r="AY14" s="651"/>
      <c r="AZ14" s="651"/>
      <c r="BA14" s="651"/>
      <c r="BB14" s="651"/>
      <c r="BC14" s="651"/>
      <c r="BD14" s="651"/>
      <c r="BE14" s="651"/>
      <c r="BF14" s="651"/>
      <c r="BG14" s="651"/>
      <c r="BH14" s="651"/>
      <c r="BI14" s="651"/>
      <c r="BJ14" s="651"/>
      <c r="BK14" s="651"/>
      <c r="BL14" s="651"/>
      <c r="BM14" s="651"/>
      <c r="BN14" s="651"/>
      <c r="BO14" s="651"/>
      <c r="BP14" s="651"/>
    </row>
    <row r="15" spans="1:68" s="659" customFormat="1" ht="24" x14ac:dyDescent="0.3">
      <c r="A15" s="659" t="s">
        <v>766</v>
      </c>
      <c r="B15" s="665">
        <v>7.2</v>
      </c>
      <c r="C15" s="666" t="s">
        <v>767</v>
      </c>
      <c r="D15" s="655">
        <f t="shared" si="0"/>
        <v>1733453.96</v>
      </c>
      <c r="E15" s="645">
        <v>1733453.96</v>
      </c>
      <c r="F15" s="645">
        <v>0</v>
      </c>
      <c r="G15" s="645">
        <v>0</v>
      </c>
      <c r="H15" s="645"/>
      <c r="I15" s="645">
        <f t="shared" si="1"/>
        <v>1736847.67606</v>
      </c>
      <c r="J15" s="645">
        <v>1736847.67606</v>
      </c>
      <c r="K15" s="645">
        <v>0</v>
      </c>
      <c r="L15" s="645">
        <v>0</v>
      </c>
      <c r="M15" s="645"/>
      <c r="N15" s="645">
        <f t="shared" si="2"/>
        <v>47791.749944199997</v>
      </c>
      <c r="O15" s="645">
        <v>47791.749944199997</v>
      </c>
      <c r="P15" s="645">
        <v>0</v>
      </c>
      <c r="Q15" s="645">
        <v>0</v>
      </c>
      <c r="R15" s="645"/>
      <c r="S15" s="656">
        <v>14</v>
      </c>
      <c r="T15" s="657">
        <v>0.14178003594376301</v>
      </c>
      <c r="U15" s="657">
        <v>0.15268192103912601</v>
      </c>
      <c r="V15" s="657">
        <v>0.13670289172837299</v>
      </c>
      <c r="W15" s="646">
        <v>172.35173943241</v>
      </c>
      <c r="X15" s="651"/>
      <c r="Y15" s="651"/>
      <c r="Z15" s="651"/>
      <c r="AA15" s="651"/>
      <c r="AB15" s="651"/>
      <c r="AC15" s="651"/>
      <c r="AD15" s="651"/>
      <c r="AE15" s="651"/>
      <c r="AF15" s="651"/>
      <c r="AG15" s="651"/>
      <c r="AH15" s="651"/>
      <c r="AI15" s="651"/>
      <c r="AJ15" s="651"/>
      <c r="AK15" s="651"/>
      <c r="AL15" s="651"/>
      <c r="AM15" s="651"/>
      <c r="AN15" s="651"/>
      <c r="AO15" s="651"/>
      <c r="AP15" s="651"/>
      <c r="AQ15" s="651"/>
      <c r="AR15" s="651"/>
      <c r="AS15" s="651"/>
      <c r="AT15" s="651"/>
      <c r="AU15" s="651"/>
      <c r="AV15" s="651"/>
      <c r="AW15" s="651"/>
      <c r="AX15" s="651"/>
      <c r="AY15" s="651"/>
      <c r="AZ15" s="651"/>
      <c r="BA15" s="651"/>
      <c r="BB15" s="651"/>
      <c r="BC15" s="651"/>
      <c r="BD15" s="651"/>
      <c r="BE15" s="651"/>
      <c r="BF15" s="651"/>
      <c r="BG15" s="651"/>
      <c r="BH15" s="651"/>
      <c r="BI15" s="651"/>
      <c r="BJ15" s="651"/>
      <c r="BK15" s="651"/>
      <c r="BL15" s="651"/>
      <c r="BM15" s="651"/>
      <c r="BN15" s="651"/>
      <c r="BO15" s="651"/>
      <c r="BP15" s="651"/>
    </row>
    <row r="16" spans="1:68" s="659" customFormat="1" x14ac:dyDescent="0.3">
      <c r="A16" s="660" t="s">
        <v>768</v>
      </c>
      <c r="B16" s="665">
        <v>7.3</v>
      </c>
      <c r="C16" s="666" t="s">
        <v>769</v>
      </c>
      <c r="D16" s="655">
        <f t="shared" si="0"/>
        <v>447210.46</v>
      </c>
      <c r="E16" s="645">
        <v>447210.46</v>
      </c>
      <c r="F16" s="645">
        <v>0</v>
      </c>
      <c r="G16" s="645">
        <v>0</v>
      </c>
      <c r="H16" s="645"/>
      <c r="I16" s="645">
        <f t="shared" si="1"/>
        <v>445761.36766999995</v>
      </c>
      <c r="J16" s="645">
        <v>445761.36766999995</v>
      </c>
      <c r="K16" s="645">
        <v>0</v>
      </c>
      <c r="L16" s="645">
        <v>0</v>
      </c>
      <c r="M16" s="645"/>
      <c r="N16" s="645">
        <f t="shared" si="2"/>
        <v>8549.0413589</v>
      </c>
      <c r="O16" s="645">
        <v>8549.0413589</v>
      </c>
      <c r="P16" s="645">
        <v>0</v>
      </c>
      <c r="Q16" s="645">
        <v>0</v>
      </c>
      <c r="R16" s="645"/>
      <c r="S16" s="656">
        <v>7</v>
      </c>
      <c r="T16" s="657">
        <v>0.1</v>
      </c>
      <c r="U16" s="657">
        <v>0.107</v>
      </c>
      <c r="V16" s="657">
        <v>0.123966570012696</v>
      </c>
      <c r="W16" s="646">
        <v>120.589470615244</v>
      </c>
      <c r="X16" s="651"/>
      <c r="Y16" s="651"/>
      <c r="Z16" s="651"/>
      <c r="AA16" s="651"/>
      <c r="AB16" s="651"/>
      <c r="AC16" s="651"/>
      <c r="AD16" s="651"/>
      <c r="AE16" s="651"/>
      <c r="AF16" s="651"/>
      <c r="AG16" s="651"/>
      <c r="AH16" s="651"/>
      <c r="AI16" s="651"/>
      <c r="AJ16" s="651"/>
      <c r="AK16" s="651"/>
      <c r="AL16" s="651"/>
      <c r="AM16" s="651"/>
      <c r="AN16" s="651"/>
      <c r="AO16" s="651"/>
      <c r="AP16" s="651"/>
      <c r="AQ16" s="651"/>
      <c r="AR16" s="651"/>
      <c r="AS16" s="651"/>
      <c r="AT16" s="651"/>
      <c r="AU16" s="651"/>
      <c r="AV16" s="651"/>
      <c r="AW16" s="651"/>
      <c r="AX16" s="651"/>
      <c r="AY16" s="651"/>
      <c r="AZ16" s="651"/>
      <c r="BA16" s="651"/>
      <c r="BB16" s="651"/>
      <c r="BC16" s="651"/>
      <c r="BD16" s="651"/>
      <c r="BE16" s="651"/>
      <c r="BF16" s="651"/>
      <c r="BG16" s="651"/>
      <c r="BH16" s="651"/>
      <c r="BI16" s="651"/>
      <c r="BJ16" s="651"/>
      <c r="BK16" s="651"/>
      <c r="BL16" s="651"/>
      <c r="BM16" s="651"/>
      <c r="BN16" s="651"/>
      <c r="BO16" s="651"/>
      <c r="BP16" s="651"/>
    </row>
    <row r="17" spans="1:23" x14ac:dyDescent="0.3">
      <c r="A17" s="651" t="s">
        <v>770</v>
      </c>
      <c r="B17" s="653">
        <v>8</v>
      </c>
      <c r="C17" s="658" t="s">
        <v>771</v>
      </c>
      <c r="D17" s="655">
        <f t="shared" si="0"/>
        <v>0</v>
      </c>
      <c r="E17" s="645">
        <v>0</v>
      </c>
      <c r="F17" s="645">
        <v>0</v>
      </c>
      <c r="G17" s="645">
        <v>0</v>
      </c>
      <c r="H17" s="645"/>
      <c r="I17" s="645">
        <f t="shared" si="1"/>
        <v>0</v>
      </c>
      <c r="J17" s="645">
        <v>0</v>
      </c>
      <c r="K17" s="645">
        <v>0</v>
      </c>
      <c r="L17" s="645">
        <v>0</v>
      </c>
      <c r="M17" s="645"/>
      <c r="N17" s="645">
        <f t="shared" si="2"/>
        <v>0</v>
      </c>
      <c r="O17" s="645">
        <v>0</v>
      </c>
      <c r="P17" s="645">
        <v>0</v>
      </c>
      <c r="Q17" s="645">
        <v>0</v>
      </c>
      <c r="R17" s="645"/>
      <c r="S17" s="656">
        <v>0</v>
      </c>
      <c r="T17" s="657">
        <v>0</v>
      </c>
      <c r="U17" s="657">
        <v>0</v>
      </c>
      <c r="V17" s="657">
        <v>0</v>
      </c>
      <c r="W17" s="646">
        <v>0</v>
      </c>
    </row>
    <row r="18" spans="1:23" x14ac:dyDescent="0.3">
      <c r="B18" s="661">
        <v>9</v>
      </c>
      <c r="C18" s="662" t="s">
        <v>772</v>
      </c>
      <c r="D18" s="655">
        <f t="shared" si="0"/>
        <v>0</v>
      </c>
      <c r="E18" s="645">
        <v>0</v>
      </c>
      <c r="F18" s="645">
        <v>0</v>
      </c>
      <c r="G18" s="645">
        <v>0</v>
      </c>
      <c r="H18" s="663"/>
      <c r="I18" s="645">
        <f t="shared" si="1"/>
        <v>0</v>
      </c>
      <c r="J18" s="645">
        <v>0</v>
      </c>
      <c r="K18" s="645">
        <v>0</v>
      </c>
      <c r="L18" s="645">
        <v>0</v>
      </c>
      <c r="M18" s="663"/>
      <c r="N18" s="645">
        <f t="shared" si="2"/>
        <v>0</v>
      </c>
      <c r="O18" s="645">
        <v>0</v>
      </c>
      <c r="P18" s="645">
        <v>0</v>
      </c>
      <c r="Q18" s="645">
        <v>0</v>
      </c>
      <c r="R18" s="663"/>
      <c r="S18" s="656">
        <v>0</v>
      </c>
      <c r="T18" s="657">
        <v>0</v>
      </c>
      <c r="U18" s="657">
        <v>0</v>
      </c>
      <c r="V18" s="657">
        <v>0</v>
      </c>
      <c r="W18" s="646">
        <v>0</v>
      </c>
    </row>
    <row r="19" spans="1:23" x14ac:dyDescent="0.3">
      <c r="B19" s="653">
        <v>10</v>
      </c>
      <c r="C19" s="664" t="s">
        <v>773</v>
      </c>
      <c r="D19" s="655">
        <f t="shared" si="0"/>
        <v>49336681.75</v>
      </c>
      <c r="E19" s="645">
        <f>SUM(E7:E13,E17,E18)</f>
        <v>47383722.609999999</v>
      </c>
      <c r="F19" s="645">
        <f>SUM(F7:F13,F17,F18)</f>
        <v>1038371.4299999999</v>
      </c>
      <c r="G19" s="645">
        <f>SUM(G7:G13,G17,G18)</f>
        <v>914587.71</v>
      </c>
      <c r="H19" s="645"/>
      <c r="I19" s="645">
        <f>SUM(I7:I13,I17,I18)</f>
        <v>49497086.650813855</v>
      </c>
      <c r="J19" s="645">
        <f>SUM(J7:J13,J17,J18)</f>
        <v>47495881.990933456</v>
      </c>
      <c r="K19" s="645">
        <f>SUM(K7:K13,K17,K18)</f>
        <v>1056342.1613456002</v>
      </c>
      <c r="L19" s="645">
        <f>SUM(L7:L13,L17,L18)</f>
        <v>944862.49853480002</v>
      </c>
      <c r="M19" s="645"/>
      <c r="N19" s="645">
        <f>SUM(N7:N13,N17,N18)</f>
        <v>1820317.7837043391</v>
      </c>
      <c r="O19" s="645">
        <f>SUM(O7:O13,O17,O18)</f>
        <v>1057592.6499353668</v>
      </c>
      <c r="P19" s="645">
        <f>SUM(P7:P13,P17,P18)</f>
        <v>249896.23319418999</v>
      </c>
      <c r="Q19" s="645">
        <f>SUM(Q7:Q13,Q17,Q18)</f>
        <v>512828.90057478205</v>
      </c>
      <c r="R19" s="645"/>
      <c r="S19" s="656">
        <v>8002</v>
      </c>
      <c r="T19" s="657">
        <v>0.237111312906783</v>
      </c>
      <c r="U19" s="657">
        <v>0.2814093326289</v>
      </c>
      <c r="V19" s="657">
        <v>0.20923372936389301</v>
      </c>
      <c r="W19" s="646">
        <v>65.241001924732799</v>
      </c>
    </row>
    <row r="20" spans="1:23" ht="24" x14ac:dyDescent="0.3">
      <c r="B20" s="665">
        <v>10.1</v>
      </c>
      <c r="C20" s="666" t="s">
        <v>774</v>
      </c>
      <c r="D20" s="656"/>
      <c r="E20" s="645"/>
      <c r="F20" s="645"/>
      <c r="G20" s="645"/>
      <c r="H20" s="645"/>
      <c r="I20" s="645">
        <f t="shared" ref="I20" si="3">SUM(J20:M20)</f>
        <v>0</v>
      </c>
      <c r="J20" s="645"/>
      <c r="K20" s="645"/>
      <c r="L20" s="645"/>
      <c r="M20" s="645"/>
      <c r="N20" s="645">
        <f t="shared" ref="N20" si="4">O20+P20+Q20</f>
        <v>0</v>
      </c>
      <c r="O20" s="645"/>
      <c r="P20" s="645"/>
      <c r="Q20" s="645"/>
      <c r="R20" s="645"/>
      <c r="S20" s="656"/>
      <c r="T20" s="656"/>
      <c r="U20" s="656"/>
      <c r="V20" s="656"/>
      <c r="W20" s="656"/>
    </row>
    <row r="22" spans="1:23" x14ac:dyDescent="0.3">
      <c r="C22" s="667"/>
      <c r="D22" s="668"/>
    </row>
    <row r="23" spans="1:23" x14ac:dyDescent="0.3">
      <c r="D23" s="668"/>
    </row>
    <row r="24" spans="1:23" x14ac:dyDescent="0.3">
      <c r="D24" s="668"/>
      <c r="E24" s="668"/>
    </row>
    <row r="25" spans="1:23" x14ac:dyDescent="0.3">
      <c r="I25" s="668"/>
    </row>
    <row r="26" spans="1:23" x14ac:dyDescent="0.3">
      <c r="I26" s="668"/>
    </row>
  </sheetData>
  <mergeCells count="9">
    <mergeCell ref="U5:U6"/>
    <mergeCell ref="V5:V6"/>
    <mergeCell ref="W5:W6"/>
    <mergeCell ref="B5:C6"/>
    <mergeCell ref="D5:H5"/>
    <mergeCell ref="I5:M5"/>
    <mergeCell ref="N5:R5"/>
    <mergeCell ref="S5:S6"/>
    <mergeCell ref="T5:T6"/>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8F4D0-1F44-4203-9443-CD81AF42F400}">
  <dimension ref="A1:F237"/>
  <sheetViews>
    <sheetView topLeftCell="B57" zoomScale="110" zoomScaleNormal="110" workbookViewId="0">
      <selection activeCell="B65" sqref="B65:C65"/>
    </sheetView>
  </sheetViews>
  <sheetFormatPr defaultColWidth="43.5546875" defaultRowHeight="12" x14ac:dyDescent="0.3"/>
  <cols>
    <col min="1" max="1" width="8" style="676" customWidth="1"/>
    <col min="2" max="2" width="66.21875" style="675" customWidth="1"/>
    <col min="3" max="3" width="131.44140625" style="674" customWidth="1"/>
    <col min="4" max="5" width="10.21875" style="673" customWidth="1"/>
    <col min="6" max="6" width="67.6640625" style="673" customWidth="1"/>
    <col min="7" max="16384" width="43.5546875" style="673"/>
  </cols>
  <sheetData>
    <row r="1" spans="1:3" ht="13.2" thickTop="1" thickBot="1" x14ac:dyDescent="0.35">
      <c r="A1" s="947" t="s">
        <v>899</v>
      </c>
      <c r="B1" s="948"/>
      <c r="C1" s="949"/>
    </row>
    <row r="2" spans="1:3" ht="26.25" customHeight="1" x14ac:dyDescent="0.3">
      <c r="A2" s="699"/>
      <c r="B2" s="950" t="s">
        <v>1029</v>
      </c>
      <c r="C2" s="950"/>
    </row>
    <row r="3" spans="1:3" s="739" customFormat="1" ht="11.25" customHeight="1" x14ac:dyDescent="0.3">
      <c r="A3" s="740"/>
      <c r="B3" s="950" t="s">
        <v>1028</v>
      </c>
      <c r="C3" s="950"/>
    </row>
    <row r="4" spans="1:3" ht="12" customHeight="1" thickBot="1" x14ac:dyDescent="0.35">
      <c r="A4" s="951" t="s">
        <v>1027</v>
      </c>
      <c r="B4" s="952"/>
      <c r="C4" s="953"/>
    </row>
    <row r="5" spans="1:3" ht="12.6" thickTop="1" x14ac:dyDescent="0.3">
      <c r="A5" s="735"/>
      <c r="B5" s="954" t="s">
        <v>1026</v>
      </c>
      <c r="C5" s="955"/>
    </row>
    <row r="6" spans="1:3" x14ac:dyDescent="0.3">
      <c r="A6" s="699"/>
      <c r="B6" s="941" t="s">
        <v>1025</v>
      </c>
      <c r="C6" s="942"/>
    </row>
    <row r="7" spans="1:3" x14ac:dyDescent="0.3">
      <c r="A7" s="699"/>
      <c r="B7" s="941" t="s">
        <v>1024</v>
      </c>
      <c r="C7" s="942"/>
    </row>
    <row r="8" spans="1:3" x14ac:dyDescent="0.3">
      <c r="A8" s="699"/>
      <c r="B8" s="941" t="s">
        <v>1023</v>
      </c>
      <c r="C8" s="942"/>
    </row>
    <row r="9" spans="1:3" x14ac:dyDescent="0.3">
      <c r="A9" s="699"/>
      <c r="B9" s="943" t="s">
        <v>1022</v>
      </c>
      <c r="C9" s="944"/>
    </row>
    <row r="10" spans="1:3" x14ac:dyDescent="0.3">
      <c r="A10" s="699"/>
      <c r="B10" s="939" t="s">
        <v>1021</v>
      </c>
      <c r="C10" s="940" t="s">
        <v>1021</v>
      </c>
    </row>
    <row r="11" spans="1:3" x14ac:dyDescent="0.3">
      <c r="A11" s="699"/>
      <c r="B11" s="939" t="s">
        <v>1020</v>
      </c>
      <c r="C11" s="940" t="s">
        <v>1020</v>
      </c>
    </row>
    <row r="12" spans="1:3" x14ac:dyDescent="0.3">
      <c r="A12" s="699"/>
      <c r="B12" s="939" t="s">
        <v>1019</v>
      </c>
      <c r="C12" s="940" t="s">
        <v>1019</v>
      </c>
    </row>
    <row r="13" spans="1:3" x14ac:dyDescent="0.3">
      <c r="A13" s="699"/>
      <c r="B13" s="939" t="s">
        <v>1018</v>
      </c>
      <c r="C13" s="940" t="s">
        <v>1018</v>
      </c>
    </row>
    <row r="14" spans="1:3" x14ac:dyDescent="0.3">
      <c r="A14" s="699"/>
      <c r="B14" s="939" t="s">
        <v>1017</v>
      </c>
      <c r="C14" s="940" t="s">
        <v>1017</v>
      </c>
    </row>
    <row r="15" spans="1:3" ht="21.75" customHeight="1" x14ac:dyDescent="0.3">
      <c r="A15" s="699"/>
      <c r="B15" s="939" t="s">
        <v>1016</v>
      </c>
      <c r="C15" s="940" t="s">
        <v>1016</v>
      </c>
    </row>
    <row r="16" spans="1:3" x14ac:dyDescent="0.3">
      <c r="A16" s="699"/>
      <c r="B16" s="939" t="s">
        <v>1015</v>
      </c>
      <c r="C16" s="940" t="s">
        <v>1014</v>
      </c>
    </row>
    <row r="17" spans="1:6" x14ac:dyDescent="0.3">
      <c r="A17" s="699"/>
      <c r="B17" s="939" t="s">
        <v>1013</v>
      </c>
      <c r="C17" s="940" t="s">
        <v>1012</v>
      </c>
    </row>
    <row r="18" spans="1:6" x14ac:dyDescent="0.3">
      <c r="A18" s="699"/>
      <c r="B18" s="939" t="s">
        <v>1011</v>
      </c>
      <c r="C18" s="940" t="s">
        <v>1010</v>
      </c>
    </row>
    <row r="19" spans="1:6" x14ac:dyDescent="0.3">
      <c r="A19" s="738"/>
      <c r="B19" s="956" t="s">
        <v>1009</v>
      </c>
      <c r="C19" s="957" t="s">
        <v>1009</v>
      </c>
    </row>
    <row r="20" spans="1:6" x14ac:dyDescent="0.3">
      <c r="A20" s="738"/>
      <c r="B20" s="956" t="s">
        <v>1008</v>
      </c>
      <c r="C20" s="957" t="s">
        <v>1007</v>
      </c>
    </row>
    <row r="21" spans="1:6" x14ac:dyDescent="0.3">
      <c r="A21" s="699"/>
      <c r="B21" s="956" t="s">
        <v>1006</v>
      </c>
      <c r="C21" s="957" t="s">
        <v>1005</v>
      </c>
    </row>
    <row r="22" spans="1:6" ht="23.25" customHeight="1" x14ac:dyDescent="0.3">
      <c r="A22" s="699"/>
      <c r="B22" s="939" t="s">
        <v>1004</v>
      </c>
      <c r="C22" s="940" t="s">
        <v>1003</v>
      </c>
      <c r="F22" s="737"/>
    </row>
    <row r="23" spans="1:6" x14ac:dyDescent="0.3">
      <c r="A23" s="699"/>
      <c r="B23" s="939" t="s">
        <v>1002</v>
      </c>
      <c r="C23" s="940" t="s">
        <v>1002</v>
      </c>
    </row>
    <row r="24" spans="1:6" x14ac:dyDescent="0.3">
      <c r="A24" s="699"/>
      <c r="B24" s="939" t="s">
        <v>1001</v>
      </c>
      <c r="C24" s="940" t="s">
        <v>1000</v>
      </c>
    </row>
    <row r="25" spans="1:6" ht="12.6" thickBot="1" x14ac:dyDescent="0.35">
      <c r="A25" s="734"/>
      <c r="B25" s="958" t="s">
        <v>999</v>
      </c>
      <c r="C25" s="959"/>
    </row>
    <row r="26" spans="1:6" ht="13.2" thickTop="1" thickBot="1" x14ac:dyDescent="0.35">
      <c r="A26" s="951" t="s">
        <v>998</v>
      </c>
      <c r="B26" s="952"/>
      <c r="C26" s="953"/>
    </row>
    <row r="27" spans="1:6" ht="13.2" thickTop="1" thickBot="1" x14ac:dyDescent="0.35">
      <c r="A27" s="736"/>
      <c r="B27" s="960" t="s">
        <v>997</v>
      </c>
      <c r="C27" s="961"/>
    </row>
    <row r="28" spans="1:6" ht="13.2" thickTop="1" thickBot="1" x14ac:dyDescent="0.35">
      <c r="A28" s="951" t="s">
        <v>996</v>
      </c>
      <c r="B28" s="952"/>
      <c r="C28" s="953"/>
    </row>
    <row r="29" spans="1:6" ht="12.6" thickTop="1" x14ac:dyDescent="0.3">
      <c r="A29" s="735"/>
      <c r="B29" s="962" t="s">
        <v>995</v>
      </c>
      <c r="C29" s="963" t="s">
        <v>994</v>
      </c>
    </row>
    <row r="30" spans="1:6" x14ac:dyDescent="0.3">
      <c r="A30" s="699"/>
      <c r="B30" s="945" t="s">
        <v>993</v>
      </c>
      <c r="C30" s="946" t="s">
        <v>992</v>
      </c>
    </row>
    <row r="31" spans="1:6" x14ac:dyDescent="0.3">
      <c r="A31" s="699"/>
      <c r="B31" s="945" t="s">
        <v>991</v>
      </c>
      <c r="C31" s="946" t="s">
        <v>990</v>
      </c>
    </row>
    <row r="32" spans="1:6" x14ac:dyDescent="0.3">
      <c r="A32" s="699"/>
      <c r="B32" s="945" t="s">
        <v>989</v>
      </c>
      <c r="C32" s="946" t="s">
        <v>988</v>
      </c>
    </row>
    <row r="33" spans="1:3" x14ac:dyDescent="0.3">
      <c r="A33" s="699"/>
      <c r="B33" s="945" t="s">
        <v>987</v>
      </c>
      <c r="C33" s="946" t="s">
        <v>986</v>
      </c>
    </row>
    <row r="34" spans="1:3" x14ac:dyDescent="0.3">
      <c r="A34" s="699"/>
      <c r="B34" s="945" t="s">
        <v>985</v>
      </c>
      <c r="C34" s="946" t="s">
        <v>984</v>
      </c>
    </row>
    <row r="35" spans="1:3" x14ac:dyDescent="0.3">
      <c r="A35" s="699"/>
      <c r="B35" s="945" t="s">
        <v>983</v>
      </c>
      <c r="C35" s="946" t="s">
        <v>982</v>
      </c>
    </row>
    <row r="36" spans="1:3" x14ac:dyDescent="0.3">
      <c r="A36" s="699"/>
      <c r="B36" s="941" t="s">
        <v>981</v>
      </c>
      <c r="C36" s="964"/>
    </row>
    <row r="37" spans="1:3" ht="24.75" customHeight="1" x14ac:dyDescent="0.3">
      <c r="A37" s="699"/>
      <c r="B37" s="945" t="s">
        <v>980</v>
      </c>
      <c r="C37" s="946" t="s">
        <v>979</v>
      </c>
    </row>
    <row r="38" spans="1:3" ht="23.25" customHeight="1" x14ac:dyDescent="0.3">
      <c r="A38" s="699"/>
      <c r="B38" s="945" t="s">
        <v>978</v>
      </c>
      <c r="C38" s="946" t="s">
        <v>977</v>
      </c>
    </row>
    <row r="39" spans="1:3" ht="23.25" customHeight="1" x14ac:dyDescent="0.3">
      <c r="A39" s="699"/>
      <c r="B39" s="941" t="s">
        <v>976</v>
      </c>
      <c r="C39" s="942"/>
    </row>
    <row r="40" spans="1:3" ht="12" customHeight="1" x14ac:dyDescent="0.3">
      <c r="A40" s="699"/>
      <c r="B40" s="945" t="s">
        <v>975</v>
      </c>
      <c r="C40" s="946"/>
    </row>
    <row r="41" spans="1:3" ht="12.6" thickBot="1" x14ac:dyDescent="0.35">
      <c r="A41" s="951" t="s">
        <v>974</v>
      </c>
      <c r="B41" s="952"/>
      <c r="C41" s="953"/>
    </row>
    <row r="42" spans="1:3" ht="12.6" thickTop="1" x14ac:dyDescent="0.3">
      <c r="A42" s="735"/>
      <c r="B42" s="954" t="s">
        <v>973</v>
      </c>
      <c r="C42" s="955" t="s">
        <v>972</v>
      </c>
    </row>
    <row r="43" spans="1:3" x14ac:dyDescent="0.3">
      <c r="A43" s="699"/>
      <c r="B43" s="941" t="s">
        <v>971</v>
      </c>
      <c r="C43" s="942"/>
    </row>
    <row r="44" spans="1:3" ht="23.25" customHeight="1" thickBot="1" x14ac:dyDescent="0.35">
      <c r="A44" s="734"/>
      <c r="B44" s="965" t="s">
        <v>970</v>
      </c>
      <c r="C44" s="966" t="s">
        <v>969</v>
      </c>
    </row>
    <row r="45" spans="1:3" ht="11.25" customHeight="1" thickTop="1" thickBot="1" x14ac:dyDescent="0.35">
      <c r="A45" s="951" t="s">
        <v>968</v>
      </c>
      <c r="B45" s="952"/>
      <c r="C45" s="953"/>
    </row>
    <row r="46" spans="1:3" ht="26.25" customHeight="1" thickTop="1" x14ac:dyDescent="0.3">
      <c r="A46" s="699"/>
      <c r="B46" s="941" t="s">
        <v>967</v>
      </c>
      <c r="C46" s="942"/>
    </row>
    <row r="47" spans="1:3" ht="12.6" thickBot="1" x14ac:dyDescent="0.35">
      <c r="A47" s="951" t="s">
        <v>966</v>
      </c>
      <c r="B47" s="952"/>
      <c r="C47" s="953"/>
    </row>
    <row r="48" spans="1:3" ht="12.6" thickTop="1" x14ac:dyDescent="0.3">
      <c r="A48" s="735"/>
      <c r="B48" s="954" t="s">
        <v>957</v>
      </c>
      <c r="C48" s="955" t="s">
        <v>957</v>
      </c>
    </row>
    <row r="49" spans="1:3" ht="11.25" customHeight="1" x14ac:dyDescent="0.3">
      <c r="A49" s="699"/>
      <c r="B49" s="941" t="s">
        <v>965</v>
      </c>
      <c r="C49" s="942" t="s">
        <v>965</v>
      </c>
    </row>
    <row r="50" spans="1:3" x14ac:dyDescent="0.3">
      <c r="A50" s="699"/>
      <c r="B50" s="941" t="s">
        <v>964</v>
      </c>
      <c r="C50" s="942" t="s">
        <v>964</v>
      </c>
    </row>
    <row r="51" spans="1:3" ht="11.25" customHeight="1" x14ac:dyDescent="0.3">
      <c r="A51" s="699"/>
      <c r="B51" s="941" t="s">
        <v>963</v>
      </c>
      <c r="C51" s="942" t="s">
        <v>962</v>
      </c>
    </row>
    <row r="52" spans="1:3" ht="33.6" customHeight="1" x14ac:dyDescent="0.3">
      <c r="A52" s="699"/>
      <c r="B52" s="941" t="s">
        <v>961</v>
      </c>
      <c r="C52" s="942" t="s">
        <v>961</v>
      </c>
    </row>
    <row r="53" spans="1:3" ht="11.25" customHeight="1" x14ac:dyDescent="0.3">
      <c r="A53" s="699"/>
      <c r="B53" s="941" t="s">
        <v>960</v>
      </c>
      <c r="C53" s="942" t="s">
        <v>959</v>
      </c>
    </row>
    <row r="54" spans="1:3" ht="11.25" customHeight="1" thickBot="1" x14ac:dyDescent="0.35">
      <c r="A54" s="951" t="s">
        <v>958</v>
      </c>
      <c r="B54" s="952"/>
      <c r="C54" s="953"/>
    </row>
    <row r="55" spans="1:3" ht="12.6" thickTop="1" x14ac:dyDescent="0.3">
      <c r="A55" s="735"/>
      <c r="B55" s="954" t="s">
        <v>957</v>
      </c>
      <c r="C55" s="955" t="s">
        <v>957</v>
      </c>
    </row>
    <row r="56" spans="1:3" x14ac:dyDescent="0.3">
      <c r="A56" s="699"/>
      <c r="B56" s="941" t="s">
        <v>956</v>
      </c>
      <c r="C56" s="942" t="s">
        <v>956</v>
      </c>
    </row>
    <row r="57" spans="1:3" x14ac:dyDescent="0.3">
      <c r="A57" s="699"/>
      <c r="B57" s="941" t="s">
        <v>955</v>
      </c>
      <c r="C57" s="942" t="s">
        <v>954</v>
      </c>
    </row>
    <row r="58" spans="1:3" x14ac:dyDescent="0.3">
      <c r="A58" s="699"/>
      <c r="B58" s="941" t="s">
        <v>953</v>
      </c>
      <c r="C58" s="942" t="s">
        <v>953</v>
      </c>
    </row>
    <row r="59" spans="1:3" x14ac:dyDescent="0.3">
      <c r="A59" s="699"/>
      <c r="B59" s="941" t="s">
        <v>952</v>
      </c>
      <c r="C59" s="942" t="s">
        <v>952</v>
      </c>
    </row>
    <row r="60" spans="1:3" x14ac:dyDescent="0.3">
      <c r="A60" s="699"/>
      <c r="B60" s="941" t="s">
        <v>951</v>
      </c>
      <c r="C60" s="942" t="s">
        <v>951</v>
      </c>
    </row>
    <row r="61" spans="1:3" x14ac:dyDescent="0.3">
      <c r="A61" s="699"/>
      <c r="B61" s="941" t="s">
        <v>296</v>
      </c>
      <c r="C61" s="942" t="s">
        <v>297</v>
      </c>
    </row>
    <row r="62" spans="1:3" ht="12" customHeight="1" x14ac:dyDescent="0.3">
      <c r="A62" s="699"/>
      <c r="B62" s="941" t="s">
        <v>950</v>
      </c>
      <c r="C62" s="942" t="s">
        <v>298</v>
      </c>
    </row>
    <row r="63" spans="1:3" ht="22.5" customHeight="1" thickBot="1" x14ac:dyDescent="0.35">
      <c r="A63" s="734"/>
      <c r="B63" s="965" t="s">
        <v>299</v>
      </c>
      <c r="C63" s="966" t="s">
        <v>299</v>
      </c>
    </row>
    <row r="64" spans="1:3" ht="11.25" customHeight="1" thickTop="1" x14ac:dyDescent="0.3">
      <c r="A64" s="967" t="s">
        <v>949</v>
      </c>
      <c r="B64" s="968"/>
      <c r="C64" s="969"/>
    </row>
    <row r="65" spans="1:3" ht="12.6" thickBot="1" x14ac:dyDescent="0.35">
      <c r="A65" s="734"/>
      <c r="B65" s="965" t="s">
        <v>922</v>
      </c>
      <c r="C65" s="966" t="s">
        <v>922</v>
      </c>
    </row>
    <row r="66" spans="1:3" ht="11.25" customHeight="1" thickTop="1" x14ac:dyDescent="0.3">
      <c r="A66" s="967" t="s">
        <v>948</v>
      </c>
      <c r="B66" s="968"/>
      <c r="C66" s="969"/>
    </row>
    <row r="67" spans="1:3" ht="12.6" thickBot="1" x14ac:dyDescent="0.35">
      <c r="A67" s="734"/>
      <c r="B67" s="965" t="s">
        <v>947</v>
      </c>
      <c r="C67" s="966"/>
    </row>
    <row r="68" spans="1:3" ht="11.25" customHeight="1" thickTop="1" thickBot="1" x14ac:dyDescent="0.35">
      <c r="A68" s="951" t="s">
        <v>946</v>
      </c>
      <c r="B68" s="952"/>
      <c r="C68" s="953"/>
    </row>
    <row r="69" spans="1:3" ht="12.6" thickTop="1" x14ac:dyDescent="0.3">
      <c r="A69" s="735"/>
      <c r="B69" s="954" t="s">
        <v>945</v>
      </c>
      <c r="C69" s="955" t="s">
        <v>945</v>
      </c>
    </row>
    <row r="70" spans="1:3" x14ac:dyDescent="0.3">
      <c r="A70" s="699"/>
      <c r="B70" s="941" t="s">
        <v>944</v>
      </c>
      <c r="C70" s="942" t="s">
        <v>943</v>
      </c>
    </row>
    <row r="71" spans="1:3" x14ac:dyDescent="0.3">
      <c r="A71" s="699"/>
      <c r="B71" s="941" t="s">
        <v>942</v>
      </c>
      <c r="C71" s="942" t="s">
        <v>942</v>
      </c>
    </row>
    <row r="72" spans="1:3" ht="55.05" customHeight="1" x14ac:dyDescent="0.3">
      <c r="A72" s="699"/>
      <c r="B72" s="970" t="s">
        <v>941</v>
      </c>
      <c r="C72" s="971" t="s">
        <v>940</v>
      </c>
    </row>
    <row r="73" spans="1:3" ht="33.75" customHeight="1" x14ac:dyDescent="0.3">
      <c r="A73" s="699"/>
      <c r="B73" s="972" t="s">
        <v>939</v>
      </c>
      <c r="C73" s="973" t="s">
        <v>938</v>
      </c>
    </row>
    <row r="74" spans="1:3" ht="15.75" customHeight="1" x14ac:dyDescent="0.3">
      <c r="A74" s="699"/>
      <c r="B74" s="972" t="s">
        <v>937</v>
      </c>
      <c r="C74" s="973" t="s">
        <v>936</v>
      </c>
    </row>
    <row r="75" spans="1:3" x14ac:dyDescent="0.3">
      <c r="A75" s="699"/>
      <c r="B75" s="941" t="s">
        <v>935</v>
      </c>
      <c r="C75" s="942" t="s">
        <v>935</v>
      </c>
    </row>
    <row r="76" spans="1:3" ht="12.6" thickBot="1" x14ac:dyDescent="0.35">
      <c r="A76" s="734"/>
      <c r="B76" s="965" t="s">
        <v>934</v>
      </c>
      <c r="C76" s="966" t="s">
        <v>934</v>
      </c>
    </row>
    <row r="77" spans="1:3" ht="12.6" thickTop="1" x14ac:dyDescent="0.3">
      <c r="A77" s="967" t="s">
        <v>933</v>
      </c>
      <c r="B77" s="968"/>
      <c r="C77" s="969"/>
    </row>
    <row r="78" spans="1:3" x14ac:dyDescent="0.3">
      <c r="A78" s="699"/>
      <c r="B78" s="941" t="s">
        <v>922</v>
      </c>
      <c r="C78" s="942"/>
    </row>
    <row r="79" spans="1:3" x14ac:dyDescent="0.3">
      <c r="A79" s="699"/>
      <c r="B79" s="941" t="s">
        <v>932</v>
      </c>
      <c r="C79" s="942"/>
    </row>
    <row r="80" spans="1:3" x14ac:dyDescent="0.3">
      <c r="A80" s="699"/>
      <c r="B80" s="941" t="s">
        <v>931</v>
      </c>
      <c r="C80" s="942"/>
    </row>
    <row r="81" spans="1:3" x14ac:dyDescent="0.3">
      <c r="A81" s="967" t="s">
        <v>930</v>
      </c>
      <c r="B81" s="968"/>
      <c r="C81" s="969"/>
    </row>
    <row r="82" spans="1:3" x14ac:dyDescent="0.3">
      <c r="A82" s="699"/>
      <c r="B82" s="941" t="s">
        <v>922</v>
      </c>
      <c r="C82" s="942"/>
    </row>
    <row r="83" spans="1:3" x14ac:dyDescent="0.3">
      <c r="A83" s="699"/>
      <c r="B83" s="941" t="s">
        <v>929</v>
      </c>
      <c r="C83" s="942"/>
    </row>
    <row r="84" spans="1:3" ht="79.5" customHeight="1" x14ac:dyDescent="0.3">
      <c r="A84" s="699"/>
      <c r="B84" s="941" t="s">
        <v>928</v>
      </c>
      <c r="C84" s="942"/>
    </row>
    <row r="85" spans="1:3" ht="53.25" customHeight="1" x14ac:dyDescent="0.3">
      <c r="A85" s="699"/>
      <c r="B85" s="941" t="s">
        <v>927</v>
      </c>
      <c r="C85" s="942"/>
    </row>
    <row r="86" spans="1:3" x14ac:dyDescent="0.3">
      <c r="A86" s="699"/>
      <c r="B86" s="941" t="s">
        <v>926</v>
      </c>
      <c r="C86" s="942"/>
    </row>
    <row r="87" spans="1:3" x14ac:dyDescent="0.3">
      <c r="A87" s="699"/>
      <c r="B87" s="941" t="s">
        <v>925</v>
      </c>
      <c r="C87" s="942"/>
    </row>
    <row r="88" spans="1:3" x14ac:dyDescent="0.3">
      <c r="A88" s="699"/>
      <c r="B88" s="941" t="s">
        <v>924</v>
      </c>
      <c r="C88" s="942"/>
    </row>
    <row r="89" spans="1:3" x14ac:dyDescent="0.3">
      <c r="A89" s="967" t="s">
        <v>923</v>
      </c>
      <c r="B89" s="968"/>
      <c r="C89" s="969"/>
    </row>
    <row r="90" spans="1:3" x14ac:dyDescent="0.3">
      <c r="A90" s="699"/>
      <c r="B90" s="941" t="s">
        <v>922</v>
      </c>
      <c r="C90" s="942"/>
    </row>
    <row r="91" spans="1:3" x14ac:dyDescent="0.3">
      <c r="A91" s="699"/>
      <c r="B91" s="941" t="s">
        <v>921</v>
      </c>
      <c r="C91" s="942"/>
    </row>
    <row r="92" spans="1:3" ht="12" customHeight="1" x14ac:dyDescent="0.3">
      <c r="A92" s="699"/>
      <c r="B92" s="941" t="s">
        <v>920</v>
      </c>
      <c r="C92" s="942"/>
    </row>
    <row r="93" spans="1:3" x14ac:dyDescent="0.3">
      <c r="A93" s="699"/>
      <c r="B93" s="941" t="s">
        <v>919</v>
      </c>
      <c r="C93" s="942"/>
    </row>
    <row r="94" spans="1:3" ht="24.75" customHeight="1" x14ac:dyDescent="0.3">
      <c r="A94" s="699"/>
      <c r="B94" s="945" t="s">
        <v>918</v>
      </c>
      <c r="C94" s="946"/>
    </row>
    <row r="95" spans="1:3" ht="24" customHeight="1" x14ac:dyDescent="0.3">
      <c r="A95" s="699"/>
      <c r="B95" s="945" t="s">
        <v>917</v>
      </c>
      <c r="C95" s="946"/>
    </row>
    <row r="96" spans="1:3" ht="13.5" customHeight="1" x14ac:dyDescent="0.3">
      <c r="A96" s="699"/>
      <c r="B96" s="945" t="s">
        <v>916</v>
      </c>
      <c r="C96" s="946"/>
    </row>
    <row r="97" spans="1:3" ht="11.25" customHeight="1" thickBot="1" x14ac:dyDescent="0.35">
      <c r="A97" s="974" t="s">
        <v>915</v>
      </c>
      <c r="B97" s="975"/>
      <c r="C97" s="976"/>
    </row>
    <row r="98" spans="1:3" ht="13.2" thickTop="1" thickBot="1" x14ac:dyDescent="0.35">
      <c r="A98" s="977" t="s">
        <v>914</v>
      </c>
      <c r="B98" s="977"/>
      <c r="C98" s="977"/>
    </row>
    <row r="99" spans="1:3" x14ac:dyDescent="0.3">
      <c r="A99" s="733">
        <v>2</v>
      </c>
      <c r="B99" s="732" t="s">
        <v>488</v>
      </c>
      <c r="C99" s="732" t="s">
        <v>913</v>
      </c>
    </row>
    <row r="100" spans="1:3" x14ac:dyDescent="0.3">
      <c r="A100" s="731">
        <v>3</v>
      </c>
      <c r="B100" s="730" t="s">
        <v>489</v>
      </c>
      <c r="C100" s="729" t="s">
        <v>912</v>
      </c>
    </row>
    <row r="101" spans="1:3" x14ac:dyDescent="0.3">
      <c r="A101" s="731">
        <v>4</v>
      </c>
      <c r="B101" s="730" t="s">
        <v>490</v>
      </c>
      <c r="C101" s="729" t="s">
        <v>911</v>
      </c>
    </row>
    <row r="102" spans="1:3" ht="11.25" customHeight="1" x14ac:dyDescent="0.3">
      <c r="A102" s="731">
        <v>5</v>
      </c>
      <c r="B102" s="730" t="s">
        <v>491</v>
      </c>
      <c r="C102" s="729" t="s">
        <v>910</v>
      </c>
    </row>
    <row r="103" spans="1:3" ht="12" customHeight="1" x14ac:dyDescent="0.3">
      <c r="A103" s="731">
        <v>6</v>
      </c>
      <c r="B103" s="730" t="s">
        <v>492</v>
      </c>
      <c r="C103" s="729" t="s">
        <v>909</v>
      </c>
    </row>
    <row r="104" spans="1:3" ht="12" customHeight="1" x14ac:dyDescent="0.3">
      <c r="A104" s="731">
        <v>7</v>
      </c>
      <c r="B104" s="730" t="s">
        <v>493</v>
      </c>
      <c r="C104" s="729" t="s">
        <v>908</v>
      </c>
    </row>
    <row r="105" spans="1:3" x14ac:dyDescent="0.3">
      <c r="A105" s="731">
        <v>8</v>
      </c>
      <c r="B105" s="730" t="s">
        <v>498</v>
      </c>
      <c r="C105" s="729" t="s">
        <v>907</v>
      </c>
    </row>
    <row r="106" spans="1:3" ht="11.25" customHeight="1" x14ac:dyDescent="0.3">
      <c r="A106" s="967" t="s">
        <v>906</v>
      </c>
      <c r="B106" s="968"/>
      <c r="C106" s="969"/>
    </row>
    <row r="107" spans="1:3" ht="12" customHeight="1" x14ac:dyDescent="0.3">
      <c r="A107" s="699"/>
      <c r="B107" s="941" t="s">
        <v>905</v>
      </c>
      <c r="C107" s="942"/>
    </row>
    <row r="108" spans="1:3" x14ac:dyDescent="0.3">
      <c r="A108" s="967" t="s">
        <v>904</v>
      </c>
      <c r="B108" s="968"/>
      <c r="C108" s="969"/>
    </row>
    <row r="109" spans="1:3" ht="12" customHeight="1" x14ac:dyDescent="0.3">
      <c r="A109" s="699"/>
      <c r="B109" s="941" t="s">
        <v>903</v>
      </c>
      <c r="C109" s="942"/>
    </row>
    <row r="110" spans="1:3" x14ac:dyDescent="0.3">
      <c r="A110" s="699"/>
      <c r="B110" s="941" t="s">
        <v>902</v>
      </c>
      <c r="C110" s="942"/>
    </row>
    <row r="111" spans="1:3" x14ac:dyDescent="0.3">
      <c r="A111" s="699"/>
      <c r="B111" s="941" t="s">
        <v>901</v>
      </c>
      <c r="C111" s="942"/>
    </row>
    <row r="112" spans="1:3" x14ac:dyDescent="0.3">
      <c r="A112" s="978" t="s">
        <v>900</v>
      </c>
      <c r="B112" s="978"/>
      <c r="C112" s="978"/>
    </row>
    <row r="113" spans="1:3" x14ac:dyDescent="0.3">
      <c r="A113" s="979" t="s">
        <v>899</v>
      </c>
      <c r="B113" s="979"/>
      <c r="C113" s="979"/>
    </row>
    <row r="114" spans="1:3" x14ac:dyDescent="0.3">
      <c r="A114" s="724">
        <v>1</v>
      </c>
      <c r="B114" s="980" t="s">
        <v>898</v>
      </c>
      <c r="C114" s="981"/>
    </row>
    <row r="115" spans="1:3" x14ac:dyDescent="0.3">
      <c r="A115" s="724">
        <v>2</v>
      </c>
      <c r="B115" s="982" t="s">
        <v>897</v>
      </c>
      <c r="C115" s="983"/>
    </row>
    <row r="116" spans="1:3" x14ac:dyDescent="0.3">
      <c r="A116" s="724">
        <v>3</v>
      </c>
      <c r="B116" s="980" t="s">
        <v>896</v>
      </c>
      <c r="C116" s="981"/>
    </row>
    <row r="117" spans="1:3" x14ac:dyDescent="0.3">
      <c r="A117" s="724">
        <v>4</v>
      </c>
      <c r="B117" s="980" t="s">
        <v>895</v>
      </c>
      <c r="C117" s="981"/>
    </row>
    <row r="118" spans="1:3" x14ac:dyDescent="0.3">
      <c r="A118" s="724">
        <v>5</v>
      </c>
      <c r="B118" s="728" t="s">
        <v>894</v>
      </c>
      <c r="C118" s="727"/>
    </row>
    <row r="119" spans="1:3" x14ac:dyDescent="0.3">
      <c r="A119" s="724">
        <v>6</v>
      </c>
      <c r="B119" s="988" t="s">
        <v>893</v>
      </c>
      <c r="C119" s="989"/>
    </row>
    <row r="120" spans="1:3" ht="48.45" customHeight="1" x14ac:dyDescent="0.3">
      <c r="A120" s="724">
        <v>7</v>
      </c>
      <c r="B120" s="988" t="s">
        <v>892</v>
      </c>
      <c r="C120" s="989"/>
    </row>
    <row r="121" spans="1:3" x14ac:dyDescent="0.3">
      <c r="A121" s="697">
        <v>8</v>
      </c>
      <c r="B121" s="683" t="s">
        <v>891</v>
      </c>
      <c r="C121" s="720" t="s">
        <v>890</v>
      </c>
    </row>
    <row r="122" spans="1:3" ht="24" x14ac:dyDescent="0.3">
      <c r="A122" s="724">
        <v>9.01</v>
      </c>
      <c r="B122" s="683" t="s">
        <v>620</v>
      </c>
      <c r="C122" s="684" t="s">
        <v>889</v>
      </c>
    </row>
    <row r="123" spans="1:3" ht="36" x14ac:dyDescent="0.3">
      <c r="A123" s="724">
        <v>9.02</v>
      </c>
      <c r="B123" s="683" t="s">
        <v>621</v>
      </c>
      <c r="C123" s="684" t="s">
        <v>888</v>
      </c>
    </row>
    <row r="124" spans="1:3" x14ac:dyDescent="0.3">
      <c r="A124" s="724">
        <v>9.0299999999999994</v>
      </c>
      <c r="B124" s="684" t="s">
        <v>623</v>
      </c>
      <c r="C124" s="684" t="s">
        <v>887</v>
      </c>
    </row>
    <row r="125" spans="1:3" x14ac:dyDescent="0.3">
      <c r="A125" s="724">
        <v>9.0399999999999991</v>
      </c>
      <c r="B125" s="683" t="s">
        <v>624</v>
      </c>
      <c r="C125" s="684" t="s">
        <v>886</v>
      </c>
    </row>
    <row r="126" spans="1:3" x14ac:dyDescent="0.3">
      <c r="A126" s="724">
        <v>9.0500000000000007</v>
      </c>
      <c r="B126" s="683" t="s">
        <v>626</v>
      </c>
      <c r="C126" s="684" t="s">
        <v>885</v>
      </c>
    </row>
    <row r="127" spans="1:3" ht="24" x14ac:dyDescent="0.3">
      <c r="A127" s="724">
        <v>9.06</v>
      </c>
      <c r="B127" s="683" t="s">
        <v>627</v>
      </c>
      <c r="C127" s="684" t="s">
        <v>884</v>
      </c>
    </row>
    <row r="128" spans="1:3" x14ac:dyDescent="0.3">
      <c r="A128" s="724">
        <v>9.07</v>
      </c>
      <c r="B128" s="726" t="s">
        <v>629</v>
      </c>
      <c r="C128" s="684" t="s">
        <v>883</v>
      </c>
    </row>
    <row r="129" spans="1:3" ht="24" x14ac:dyDescent="0.3">
      <c r="A129" s="724">
        <v>9.08</v>
      </c>
      <c r="B129" s="683" t="s">
        <v>630</v>
      </c>
      <c r="C129" s="684" t="s">
        <v>882</v>
      </c>
    </row>
    <row r="130" spans="1:3" ht="24" x14ac:dyDescent="0.3">
      <c r="A130" s="724">
        <v>9.09</v>
      </c>
      <c r="B130" s="683" t="s">
        <v>631</v>
      </c>
      <c r="C130" s="684" t="s">
        <v>881</v>
      </c>
    </row>
    <row r="131" spans="1:3" x14ac:dyDescent="0.3">
      <c r="A131" s="725">
        <v>9.1</v>
      </c>
      <c r="B131" s="683" t="s">
        <v>632</v>
      </c>
      <c r="C131" s="684" t="s">
        <v>880</v>
      </c>
    </row>
    <row r="132" spans="1:3" x14ac:dyDescent="0.3">
      <c r="A132" s="724">
        <v>9.11</v>
      </c>
      <c r="B132" s="683" t="s">
        <v>633</v>
      </c>
      <c r="C132" s="684" t="s">
        <v>879</v>
      </c>
    </row>
    <row r="133" spans="1:3" x14ac:dyDescent="0.3">
      <c r="A133" s="724">
        <v>9.1199999999999992</v>
      </c>
      <c r="B133" s="683" t="s">
        <v>634</v>
      </c>
      <c r="C133" s="684" t="s">
        <v>878</v>
      </c>
    </row>
    <row r="134" spans="1:3" x14ac:dyDescent="0.3">
      <c r="A134" s="724">
        <v>9.1300000000000008</v>
      </c>
      <c r="B134" s="683" t="s">
        <v>635</v>
      </c>
      <c r="C134" s="684" t="s">
        <v>877</v>
      </c>
    </row>
    <row r="135" spans="1:3" x14ac:dyDescent="0.3">
      <c r="A135" s="724">
        <v>9.14</v>
      </c>
      <c r="B135" s="683" t="s">
        <v>636</v>
      </c>
      <c r="C135" s="684" t="s">
        <v>876</v>
      </c>
    </row>
    <row r="136" spans="1:3" x14ac:dyDescent="0.3">
      <c r="A136" s="724">
        <v>9.15</v>
      </c>
      <c r="B136" s="683" t="s">
        <v>637</v>
      </c>
      <c r="C136" s="684" t="s">
        <v>875</v>
      </c>
    </row>
    <row r="137" spans="1:3" x14ac:dyDescent="0.3">
      <c r="A137" s="724">
        <v>9.16</v>
      </c>
      <c r="B137" s="683" t="s">
        <v>638</v>
      </c>
      <c r="C137" s="684" t="s">
        <v>874</v>
      </c>
    </row>
    <row r="138" spans="1:3" x14ac:dyDescent="0.3">
      <c r="A138" s="724">
        <v>9.17</v>
      </c>
      <c r="B138" s="684" t="s">
        <v>640</v>
      </c>
      <c r="C138" s="684" t="s">
        <v>873</v>
      </c>
    </row>
    <row r="139" spans="1:3" ht="24" x14ac:dyDescent="0.3">
      <c r="A139" s="724">
        <v>9.18</v>
      </c>
      <c r="B139" s="683" t="s">
        <v>641</v>
      </c>
      <c r="C139" s="684" t="s">
        <v>872</v>
      </c>
    </row>
    <row r="140" spans="1:3" x14ac:dyDescent="0.3">
      <c r="A140" s="724">
        <v>9.19</v>
      </c>
      <c r="B140" s="683" t="s">
        <v>642</v>
      </c>
      <c r="C140" s="684" t="s">
        <v>871</v>
      </c>
    </row>
    <row r="141" spans="1:3" x14ac:dyDescent="0.3">
      <c r="A141" s="725">
        <v>9.1999999999999993</v>
      </c>
      <c r="B141" s="683" t="s">
        <v>643</v>
      </c>
      <c r="C141" s="684" t="s">
        <v>870</v>
      </c>
    </row>
    <row r="142" spans="1:3" x14ac:dyDescent="0.3">
      <c r="A142" s="724">
        <v>9.2100000000000009</v>
      </c>
      <c r="B142" s="683" t="s">
        <v>644</v>
      </c>
      <c r="C142" s="684" t="s">
        <v>869</v>
      </c>
    </row>
    <row r="143" spans="1:3" x14ac:dyDescent="0.3">
      <c r="A143" s="724">
        <v>9.2200000000000006</v>
      </c>
      <c r="B143" s="683" t="s">
        <v>645</v>
      </c>
      <c r="C143" s="684" t="s">
        <v>868</v>
      </c>
    </row>
    <row r="144" spans="1:3" ht="24" x14ac:dyDescent="0.3">
      <c r="A144" s="724">
        <v>9.23</v>
      </c>
      <c r="B144" s="683" t="s">
        <v>646</v>
      </c>
      <c r="C144" s="684" t="s">
        <v>867</v>
      </c>
    </row>
    <row r="145" spans="1:3" ht="24" x14ac:dyDescent="0.3">
      <c r="A145" s="724">
        <v>9.24</v>
      </c>
      <c r="B145" s="683" t="s">
        <v>647</v>
      </c>
      <c r="C145" s="684" t="s">
        <v>866</v>
      </c>
    </row>
    <row r="146" spans="1:3" x14ac:dyDescent="0.3">
      <c r="A146" s="724">
        <v>9.2500000000000107</v>
      </c>
      <c r="B146" s="683" t="s">
        <v>209</v>
      </c>
      <c r="C146" s="684" t="s">
        <v>865</v>
      </c>
    </row>
    <row r="147" spans="1:3" ht="24" x14ac:dyDescent="0.3">
      <c r="A147" s="724">
        <v>9.2600000000000193</v>
      </c>
      <c r="B147" s="683" t="s">
        <v>864</v>
      </c>
      <c r="C147" s="229" t="s">
        <v>863</v>
      </c>
    </row>
    <row r="148" spans="1:3" s="722" customFormat="1" ht="24" x14ac:dyDescent="0.3">
      <c r="A148" s="724">
        <v>9.2700000000000298</v>
      </c>
      <c r="B148" s="683" t="s">
        <v>115</v>
      </c>
      <c r="C148" s="229" t="s">
        <v>862</v>
      </c>
    </row>
    <row r="149" spans="1:3" s="722" customFormat="1" x14ac:dyDescent="0.3">
      <c r="A149" s="699"/>
      <c r="B149" s="984" t="s">
        <v>861</v>
      </c>
      <c r="C149" s="985"/>
    </row>
    <row r="150" spans="1:3" s="722" customFormat="1" x14ac:dyDescent="0.3">
      <c r="A150" s="697">
        <v>1</v>
      </c>
      <c r="B150" s="941" t="s">
        <v>860</v>
      </c>
      <c r="C150" s="942"/>
    </row>
    <row r="151" spans="1:3" s="722" customFormat="1" x14ac:dyDescent="0.3">
      <c r="A151" s="697">
        <v>2</v>
      </c>
      <c r="B151" s="941" t="s">
        <v>859</v>
      </c>
      <c r="C151" s="942"/>
    </row>
    <row r="152" spans="1:3" s="722" customFormat="1" x14ac:dyDescent="0.3">
      <c r="A152" s="697">
        <v>3</v>
      </c>
      <c r="B152" s="941" t="s">
        <v>858</v>
      </c>
      <c r="C152" s="942"/>
    </row>
    <row r="153" spans="1:3" s="722" customFormat="1" x14ac:dyDescent="0.3">
      <c r="A153" s="699"/>
      <c r="B153" s="984" t="s">
        <v>857</v>
      </c>
      <c r="C153" s="985"/>
    </row>
    <row r="154" spans="1:3" s="722" customFormat="1" x14ac:dyDescent="0.3">
      <c r="A154" s="697">
        <v>1</v>
      </c>
      <c r="B154" s="986" t="s">
        <v>856</v>
      </c>
      <c r="C154" s="987"/>
    </row>
    <row r="155" spans="1:3" s="722" customFormat="1" x14ac:dyDescent="0.3">
      <c r="A155" s="697">
        <v>2</v>
      </c>
      <c r="B155" s="683" t="s">
        <v>619</v>
      </c>
      <c r="C155" s="723" t="s">
        <v>800</v>
      </c>
    </row>
    <row r="156" spans="1:3" ht="24" x14ac:dyDescent="0.3">
      <c r="A156" s="697">
        <v>3</v>
      </c>
      <c r="B156" s="683" t="s">
        <v>609</v>
      </c>
      <c r="C156" s="720" t="s">
        <v>855</v>
      </c>
    </row>
    <row r="157" spans="1:3" x14ac:dyDescent="0.3">
      <c r="A157" s="697">
        <v>4</v>
      </c>
      <c r="B157" s="683" t="s">
        <v>610</v>
      </c>
      <c r="C157" s="683" t="s">
        <v>854</v>
      </c>
    </row>
    <row r="158" spans="1:3" ht="25.05" customHeight="1" x14ac:dyDescent="0.3">
      <c r="A158" s="699"/>
      <c r="B158" s="984" t="s">
        <v>853</v>
      </c>
      <c r="C158" s="985"/>
    </row>
    <row r="159" spans="1:3" ht="36" x14ac:dyDescent="0.3">
      <c r="A159" s="697"/>
      <c r="B159" s="683" t="s">
        <v>801</v>
      </c>
      <c r="C159" s="701" t="s">
        <v>852</v>
      </c>
    </row>
    <row r="160" spans="1:3" x14ac:dyDescent="0.3">
      <c r="A160" s="699"/>
      <c r="B160" s="984" t="s">
        <v>851</v>
      </c>
      <c r="C160" s="985"/>
    </row>
    <row r="161" spans="1:3" ht="39" customHeight="1" x14ac:dyDescent="0.3">
      <c r="A161" s="699"/>
      <c r="B161" s="941" t="s">
        <v>850</v>
      </c>
      <c r="C161" s="942"/>
    </row>
    <row r="162" spans="1:3" x14ac:dyDescent="0.3">
      <c r="A162" s="699" t="s">
        <v>849</v>
      </c>
      <c r="B162" s="721" t="s">
        <v>667</v>
      </c>
      <c r="C162" s="696" t="s">
        <v>848</v>
      </c>
    </row>
    <row r="163" spans="1:3" x14ac:dyDescent="0.3">
      <c r="A163" s="699" t="s">
        <v>355</v>
      </c>
      <c r="B163" s="718" t="s">
        <v>668</v>
      </c>
      <c r="C163" s="720" t="s">
        <v>847</v>
      </c>
    </row>
    <row r="164" spans="1:3" ht="24" x14ac:dyDescent="0.3">
      <c r="A164" s="699" t="s">
        <v>363</v>
      </c>
      <c r="B164" s="696" t="s">
        <v>669</v>
      </c>
      <c r="C164" s="720" t="s">
        <v>846</v>
      </c>
    </row>
    <row r="165" spans="1:3" x14ac:dyDescent="0.3">
      <c r="A165" s="699" t="s">
        <v>845</v>
      </c>
      <c r="B165" s="718" t="s">
        <v>670</v>
      </c>
      <c r="C165" s="719" t="s">
        <v>844</v>
      </c>
    </row>
    <row r="166" spans="1:3" ht="24" x14ac:dyDescent="0.3">
      <c r="A166" s="699" t="s">
        <v>843</v>
      </c>
      <c r="B166" s="718" t="s">
        <v>671</v>
      </c>
      <c r="C166" s="713" t="s">
        <v>842</v>
      </c>
    </row>
    <row r="167" spans="1:3" ht="24" x14ac:dyDescent="0.3">
      <c r="A167" s="699" t="s">
        <v>372</v>
      </c>
      <c r="B167" s="718" t="s">
        <v>672</v>
      </c>
      <c r="C167" s="713" t="s">
        <v>841</v>
      </c>
    </row>
    <row r="168" spans="1:3" ht="24" x14ac:dyDescent="0.3">
      <c r="A168" s="699" t="s">
        <v>840</v>
      </c>
      <c r="B168" s="716" t="s">
        <v>673</v>
      </c>
      <c r="C168" s="717" t="s">
        <v>839</v>
      </c>
    </row>
    <row r="169" spans="1:3" ht="24" x14ac:dyDescent="0.3">
      <c r="A169" s="699" t="s">
        <v>838</v>
      </c>
      <c r="B169" s="716" t="s">
        <v>674</v>
      </c>
      <c r="C169" s="713" t="s">
        <v>837</v>
      </c>
    </row>
    <row r="170" spans="1:3" ht="26.55" customHeight="1" x14ac:dyDescent="0.3">
      <c r="A170" s="699" t="s">
        <v>836</v>
      </c>
      <c r="B170" s="716" t="s">
        <v>675</v>
      </c>
      <c r="C170" s="717" t="s">
        <v>835</v>
      </c>
    </row>
    <row r="171" spans="1:3" x14ac:dyDescent="0.3">
      <c r="A171" s="699" t="s">
        <v>834</v>
      </c>
      <c r="B171" s="684" t="s">
        <v>676</v>
      </c>
      <c r="C171" s="717" t="s">
        <v>833</v>
      </c>
    </row>
    <row r="172" spans="1:3" ht="24" x14ac:dyDescent="0.3">
      <c r="A172" s="699" t="s">
        <v>832</v>
      </c>
      <c r="B172" s="716" t="s">
        <v>677</v>
      </c>
      <c r="C172" s="715" t="s">
        <v>831</v>
      </c>
    </row>
    <row r="173" spans="1:3" x14ac:dyDescent="0.3">
      <c r="A173" s="699" t="s">
        <v>830</v>
      </c>
      <c r="B173" s="714" t="s">
        <v>678</v>
      </c>
      <c r="C173" s="696" t="s">
        <v>829</v>
      </c>
    </row>
    <row r="174" spans="1:3" ht="24" x14ac:dyDescent="0.3">
      <c r="A174" s="699"/>
      <c r="B174" s="713" t="s">
        <v>828</v>
      </c>
      <c r="C174" s="684" t="s">
        <v>827</v>
      </c>
    </row>
    <row r="175" spans="1:3" ht="24" x14ac:dyDescent="0.3">
      <c r="A175" s="699"/>
      <c r="B175" s="713" t="s">
        <v>826</v>
      </c>
      <c r="C175" s="684" t="s">
        <v>825</v>
      </c>
    </row>
    <row r="176" spans="1:3" ht="24" x14ac:dyDescent="0.3">
      <c r="A176" s="699"/>
      <c r="B176" s="713" t="s">
        <v>824</v>
      </c>
      <c r="C176" s="684" t="s">
        <v>823</v>
      </c>
    </row>
    <row r="177" spans="1:3" x14ac:dyDescent="0.3">
      <c r="A177" s="699"/>
      <c r="B177" s="984" t="s">
        <v>822</v>
      </c>
      <c r="C177" s="985"/>
    </row>
    <row r="178" spans="1:3" x14ac:dyDescent="0.3">
      <c r="A178" s="699"/>
      <c r="B178" s="941" t="s">
        <v>821</v>
      </c>
      <c r="C178" s="942"/>
    </row>
    <row r="179" spans="1:3" x14ac:dyDescent="0.3">
      <c r="A179" s="697">
        <v>1</v>
      </c>
      <c r="B179" s="684" t="s">
        <v>694</v>
      </c>
      <c r="C179" s="684" t="s">
        <v>694</v>
      </c>
    </row>
    <row r="180" spans="1:3" ht="24" x14ac:dyDescent="0.3">
      <c r="A180" s="697">
        <v>2</v>
      </c>
      <c r="B180" s="684" t="s">
        <v>820</v>
      </c>
      <c r="C180" s="684" t="s">
        <v>819</v>
      </c>
    </row>
    <row r="181" spans="1:3" x14ac:dyDescent="0.3">
      <c r="A181" s="697">
        <v>3</v>
      </c>
      <c r="B181" s="684" t="s">
        <v>696</v>
      </c>
      <c r="C181" s="684" t="s">
        <v>818</v>
      </c>
    </row>
    <row r="182" spans="1:3" ht="24" x14ac:dyDescent="0.3">
      <c r="A182" s="697">
        <v>4</v>
      </c>
      <c r="B182" s="684" t="s">
        <v>697</v>
      </c>
      <c r="C182" s="684" t="s">
        <v>817</v>
      </c>
    </row>
    <row r="183" spans="1:3" ht="24" x14ac:dyDescent="0.3">
      <c r="A183" s="697">
        <v>5</v>
      </c>
      <c r="B183" s="684" t="s">
        <v>698</v>
      </c>
      <c r="C183" s="684" t="s">
        <v>816</v>
      </c>
    </row>
    <row r="184" spans="1:3" ht="48" x14ac:dyDescent="0.3">
      <c r="A184" s="697">
        <v>6</v>
      </c>
      <c r="B184" s="684" t="s">
        <v>699</v>
      </c>
      <c r="C184" s="684" t="s">
        <v>815</v>
      </c>
    </row>
    <row r="185" spans="1:3" x14ac:dyDescent="0.3">
      <c r="A185" s="699"/>
      <c r="B185" s="984" t="s">
        <v>814</v>
      </c>
      <c r="C185" s="985"/>
    </row>
    <row r="186" spans="1:3" x14ac:dyDescent="0.3">
      <c r="A186" s="699"/>
      <c r="B186" s="991" t="s">
        <v>813</v>
      </c>
      <c r="C186" s="986"/>
    </row>
    <row r="187" spans="1:3" ht="24" x14ac:dyDescent="0.3">
      <c r="A187" s="699">
        <v>1.1000000000000001</v>
      </c>
      <c r="B187" s="712" t="s">
        <v>709</v>
      </c>
      <c r="C187" s="684" t="s">
        <v>812</v>
      </c>
    </row>
    <row r="188" spans="1:3" ht="49.95" customHeight="1" x14ac:dyDescent="0.3">
      <c r="A188" s="699" t="s">
        <v>233</v>
      </c>
      <c r="B188" s="690" t="s">
        <v>710</v>
      </c>
      <c r="C188" s="684" t="s">
        <v>811</v>
      </c>
    </row>
    <row r="189" spans="1:3" x14ac:dyDescent="0.3">
      <c r="A189" s="699" t="s">
        <v>711</v>
      </c>
      <c r="B189" s="711" t="s">
        <v>712</v>
      </c>
      <c r="C189" s="950" t="s">
        <v>810</v>
      </c>
    </row>
    <row r="190" spans="1:3" x14ac:dyDescent="0.3">
      <c r="A190" s="699" t="s">
        <v>713</v>
      </c>
      <c r="B190" s="711" t="s">
        <v>714</v>
      </c>
      <c r="C190" s="950"/>
    </row>
    <row r="191" spans="1:3" x14ac:dyDescent="0.3">
      <c r="A191" s="699" t="s">
        <v>715</v>
      </c>
      <c r="B191" s="711" t="s">
        <v>716</v>
      </c>
      <c r="C191" s="950"/>
    </row>
    <row r="192" spans="1:3" x14ac:dyDescent="0.3">
      <c r="A192" s="699" t="s">
        <v>717</v>
      </c>
      <c r="B192" s="711" t="s">
        <v>718</v>
      </c>
      <c r="C192" s="950"/>
    </row>
    <row r="193" spans="1:4" ht="25.5" customHeight="1" x14ac:dyDescent="0.3">
      <c r="A193" s="699">
        <v>1.2</v>
      </c>
      <c r="B193" s="710" t="s">
        <v>719</v>
      </c>
      <c r="C193" s="685" t="s">
        <v>809</v>
      </c>
    </row>
    <row r="194" spans="1:4" ht="24" x14ac:dyDescent="0.3">
      <c r="A194" s="699" t="s">
        <v>721</v>
      </c>
      <c r="B194" s="703" t="s">
        <v>722</v>
      </c>
      <c r="C194" s="708" t="s">
        <v>808</v>
      </c>
    </row>
    <row r="195" spans="1:4" ht="24" x14ac:dyDescent="0.3">
      <c r="A195" s="699" t="s">
        <v>723</v>
      </c>
      <c r="B195" s="709" t="s">
        <v>724</v>
      </c>
      <c r="C195" s="708" t="s">
        <v>807</v>
      </c>
    </row>
    <row r="196" spans="1:4" ht="25.95" customHeight="1" x14ac:dyDescent="0.3">
      <c r="A196" s="699" t="s">
        <v>725</v>
      </c>
      <c r="B196" s="707" t="s">
        <v>726</v>
      </c>
      <c r="C196" s="683" t="s">
        <v>806</v>
      </c>
    </row>
    <row r="197" spans="1:4" ht="24" x14ac:dyDescent="0.3">
      <c r="A197" s="699" t="s">
        <v>727</v>
      </c>
      <c r="B197" s="706" t="s">
        <v>728</v>
      </c>
      <c r="C197" s="683" t="s">
        <v>805</v>
      </c>
      <c r="D197" s="705"/>
    </row>
    <row r="198" spans="1:4" ht="12.6" x14ac:dyDescent="0.3">
      <c r="A198" s="699">
        <v>1.4</v>
      </c>
      <c r="B198" s="703" t="s">
        <v>729</v>
      </c>
      <c r="C198" s="702" t="s">
        <v>804</v>
      </c>
      <c r="D198" s="704"/>
    </row>
    <row r="199" spans="1:4" ht="12.6" x14ac:dyDescent="0.3">
      <c r="A199" s="699">
        <v>1.5</v>
      </c>
      <c r="B199" s="703" t="s">
        <v>730</v>
      </c>
      <c r="C199" s="702" t="s">
        <v>804</v>
      </c>
      <c r="D199" s="700"/>
    </row>
    <row r="200" spans="1:4" ht="12.6" x14ac:dyDescent="0.3">
      <c r="A200" s="699"/>
      <c r="B200" s="978" t="s">
        <v>803</v>
      </c>
      <c r="C200" s="978"/>
      <c r="D200" s="700"/>
    </row>
    <row r="201" spans="1:4" ht="12.6" x14ac:dyDescent="0.3">
      <c r="A201" s="699"/>
      <c r="B201" s="991" t="s">
        <v>802</v>
      </c>
      <c r="C201" s="991"/>
      <c r="D201" s="700"/>
    </row>
    <row r="202" spans="1:4" ht="12.6" x14ac:dyDescent="0.3">
      <c r="A202" s="697"/>
      <c r="B202" s="683" t="s">
        <v>801</v>
      </c>
      <c r="C202" s="701" t="s">
        <v>800</v>
      </c>
      <c r="D202" s="700"/>
    </row>
    <row r="203" spans="1:4" ht="12.6" x14ac:dyDescent="0.3">
      <c r="A203" s="699"/>
      <c r="B203" s="978" t="s">
        <v>799</v>
      </c>
      <c r="C203" s="978"/>
      <c r="D203" s="698"/>
    </row>
    <row r="204" spans="1:4" ht="12.6" x14ac:dyDescent="0.3">
      <c r="A204" s="697"/>
      <c r="B204" s="991" t="s">
        <v>798</v>
      </c>
      <c r="C204" s="991"/>
      <c r="D204" s="695"/>
    </row>
    <row r="205" spans="1:4" ht="12.6" x14ac:dyDescent="0.3">
      <c r="B205" s="978" t="s">
        <v>797</v>
      </c>
      <c r="C205" s="978"/>
      <c r="D205" s="694"/>
    </row>
    <row r="206" spans="1:4" ht="24" x14ac:dyDescent="0.3">
      <c r="A206" s="690">
        <v>1</v>
      </c>
      <c r="B206" s="683" t="s">
        <v>759</v>
      </c>
      <c r="C206" s="683" t="s">
        <v>796</v>
      </c>
      <c r="D206" s="695"/>
    </row>
    <row r="207" spans="1:4" ht="18" customHeight="1" x14ac:dyDescent="0.3">
      <c r="A207" s="690">
        <v>2</v>
      </c>
      <c r="B207" s="683" t="s">
        <v>628</v>
      </c>
      <c r="C207" s="683" t="s">
        <v>795</v>
      </c>
      <c r="D207" s="694"/>
    </row>
    <row r="208" spans="1:4" ht="24" x14ac:dyDescent="0.3">
      <c r="A208" s="690">
        <v>3</v>
      </c>
      <c r="B208" s="683" t="s">
        <v>760</v>
      </c>
      <c r="C208" s="683" t="s">
        <v>794</v>
      </c>
      <c r="D208" s="693"/>
    </row>
    <row r="209" spans="1:4" ht="12.6" x14ac:dyDescent="0.3">
      <c r="A209" s="690">
        <v>4</v>
      </c>
      <c r="B209" s="683" t="s">
        <v>761</v>
      </c>
      <c r="C209" s="683" t="s">
        <v>793</v>
      </c>
      <c r="D209" s="693"/>
    </row>
    <row r="210" spans="1:4" ht="24" x14ac:dyDescent="0.3">
      <c r="A210" s="690">
        <v>5</v>
      </c>
      <c r="B210" s="683" t="s">
        <v>762</v>
      </c>
      <c r="C210" s="683" t="s">
        <v>792</v>
      </c>
    </row>
    <row r="211" spans="1:4" ht="24.45" customHeight="1" x14ac:dyDescent="0.3">
      <c r="A211" s="690">
        <v>6</v>
      </c>
      <c r="B211" s="683" t="s">
        <v>763</v>
      </c>
      <c r="C211" s="683" t="s">
        <v>791</v>
      </c>
    </row>
    <row r="212" spans="1:4" ht="24" x14ac:dyDescent="0.3">
      <c r="A212" s="690">
        <v>7</v>
      </c>
      <c r="B212" s="683" t="s">
        <v>764</v>
      </c>
      <c r="C212" s="683" t="s">
        <v>790</v>
      </c>
    </row>
    <row r="213" spans="1:4" x14ac:dyDescent="0.3">
      <c r="A213" s="690">
        <v>7.1</v>
      </c>
      <c r="B213" s="692" t="s">
        <v>765</v>
      </c>
      <c r="C213" s="683" t="s">
        <v>789</v>
      </c>
    </row>
    <row r="214" spans="1:4" x14ac:dyDescent="0.3">
      <c r="A214" s="690">
        <v>7.2</v>
      </c>
      <c r="B214" s="692" t="s">
        <v>767</v>
      </c>
      <c r="C214" s="683" t="s">
        <v>788</v>
      </c>
    </row>
    <row r="215" spans="1:4" x14ac:dyDescent="0.3">
      <c r="A215" s="690">
        <v>7.3</v>
      </c>
      <c r="B215" s="691" t="s">
        <v>769</v>
      </c>
      <c r="C215" s="683" t="s">
        <v>787</v>
      </c>
    </row>
    <row r="216" spans="1:4" ht="39.450000000000003" customHeight="1" x14ac:dyDescent="0.3">
      <c r="A216" s="690">
        <v>8</v>
      </c>
      <c r="B216" s="683" t="s">
        <v>771</v>
      </c>
      <c r="C216" s="683" t="s">
        <v>786</v>
      </c>
    </row>
    <row r="217" spans="1:4" x14ac:dyDescent="0.3">
      <c r="A217" s="690">
        <v>9</v>
      </c>
      <c r="B217" s="683" t="s">
        <v>772</v>
      </c>
      <c r="C217" s="683" t="s">
        <v>785</v>
      </c>
    </row>
    <row r="218" spans="1:4" x14ac:dyDescent="0.3">
      <c r="A218" s="689">
        <v>10.1</v>
      </c>
      <c r="B218" s="688" t="s">
        <v>784</v>
      </c>
      <c r="C218" s="687" t="s">
        <v>783</v>
      </c>
    </row>
    <row r="219" spans="1:4" x14ac:dyDescent="0.3">
      <c r="A219" s="992"/>
      <c r="B219" s="686" t="s">
        <v>753</v>
      </c>
      <c r="C219" s="683" t="s">
        <v>782</v>
      </c>
    </row>
    <row r="220" spans="1:4" x14ac:dyDescent="0.3">
      <c r="A220" s="992"/>
      <c r="B220" s="684" t="s">
        <v>703</v>
      </c>
      <c r="C220" s="683" t="s">
        <v>781</v>
      </c>
    </row>
    <row r="221" spans="1:4" x14ac:dyDescent="0.3">
      <c r="A221" s="992"/>
      <c r="B221" s="684" t="s">
        <v>608</v>
      </c>
      <c r="C221" s="685" t="s">
        <v>780</v>
      </c>
    </row>
    <row r="222" spans="1:4" x14ac:dyDescent="0.3">
      <c r="A222" s="992"/>
      <c r="B222" s="684" t="s">
        <v>754</v>
      </c>
      <c r="C222" s="683" t="s">
        <v>779</v>
      </c>
    </row>
    <row r="223" spans="1:4" ht="24" x14ac:dyDescent="0.3">
      <c r="A223" s="992"/>
      <c r="B223" s="684" t="s">
        <v>755</v>
      </c>
      <c r="C223" s="684" t="s">
        <v>778</v>
      </c>
    </row>
    <row r="224" spans="1:4" ht="36" x14ac:dyDescent="0.3">
      <c r="A224" s="992"/>
      <c r="B224" s="684" t="s">
        <v>756</v>
      </c>
      <c r="C224" s="683" t="s">
        <v>777</v>
      </c>
    </row>
    <row r="225" spans="1:3" x14ac:dyDescent="0.3">
      <c r="A225" s="992"/>
      <c r="B225" s="684" t="s">
        <v>757</v>
      </c>
      <c r="C225" s="683" t="s">
        <v>776</v>
      </c>
    </row>
    <row r="226" spans="1:3" ht="24" x14ac:dyDescent="0.3">
      <c r="A226" s="992"/>
      <c r="B226" s="684" t="s">
        <v>758</v>
      </c>
      <c r="C226" s="683" t="s">
        <v>775</v>
      </c>
    </row>
    <row r="227" spans="1:3" ht="12.6" x14ac:dyDescent="0.3">
      <c r="A227" s="681"/>
      <c r="B227" s="682"/>
      <c r="C227" s="677"/>
    </row>
    <row r="228" spans="1:3" ht="12.6" x14ac:dyDescent="0.3">
      <c r="A228" s="681"/>
      <c r="B228" s="677"/>
      <c r="C228" s="677"/>
    </row>
    <row r="229" spans="1:3" ht="12.6" x14ac:dyDescent="0.3">
      <c r="A229" s="681"/>
      <c r="B229" s="677"/>
      <c r="C229" s="677"/>
    </row>
    <row r="230" spans="1:3" ht="12.6" x14ac:dyDescent="0.3">
      <c r="A230" s="681"/>
      <c r="B230" s="680"/>
      <c r="C230" s="677"/>
    </row>
    <row r="231" spans="1:3" x14ac:dyDescent="0.3">
      <c r="A231" s="990"/>
      <c r="B231" s="678"/>
      <c r="C231" s="677"/>
    </row>
    <row r="232" spans="1:3" x14ac:dyDescent="0.3">
      <c r="A232" s="990"/>
      <c r="B232" s="678"/>
      <c r="C232" s="677"/>
    </row>
    <row r="233" spans="1:3" x14ac:dyDescent="0.3">
      <c r="A233" s="990"/>
      <c r="B233" s="678"/>
      <c r="C233" s="677"/>
    </row>
    <row r="234" spans="1:3" x14ac:dyDescent="0.3">
      <c r="A234" s="990"/>
      <c r="B234" s="678"/>
      <c r="C234" s="679"/>
    </row>
    <row r="235" spans="1:3" ht="40.5" customHeight="1" x14ac:dyDescent="0.3">
      <c r="A235" s="990"/>
      <c r="B235" s="678"/>
      <c r="C235" s="677"/>
    </row>
    <row r="236" spans="1:3" ht="24" customHeight="1" x14ac:dyDescent="0.3">
      <c r="A236" s="990"/>
      <c r="B236" s="678"/>
      <c r="C236" s="677"/>
    </row>
    <row r="237" spans="1:3" x14ac:dyDescent="0.3">
      <c r="A237" s="990"/>
      <c r="B237" s="678"/>
      <c r="C237" s="677"/>
    </row>
  </sheetData>
  <mergeCells count="133">
    <mergeCell ref="A231:A237"/>
    <mergeCell ref="B177:C177"/>
    <mergeCell ref="B178:C178"/>
    <mergeCell ref="B185:C185"/>
    <mergeCell ref="B186:C186"/>
    <mergeCell ref="C189:C192"/>
    <mergeCell ref="B200:C200"/>
    <mergeCell ref="B201:C201"/>
    <mergeCell ref="B158:C158"/>
    <mergeCell ref="B160:C160"/>
    <mergeCell ref="B161:C161"/>
    <mergeCell ref="B203:C203"/>
    <mergeCell ref="B204:C204"/>
    <mergeCell ref="B205:C205"/>
    <mergeCell ref="A219:A226"/>
    <mergeCell ref="B111:C111"/>
    <mergeCell ref="A112:C112"/>
    <mergeCell ref="A113:C113"/>
    <mergeCell ref="B114:C114"/>
    <mergeCell ref="B115:C115"/>
    <mergeCell ref="B116:C116"/>
    <mergeCell ref="B153:C153"/>
    <mergeCell ref="B154:C154"/>
    <mergeCell ref="B117:C117"/>
    <mergeCell ref="B119:C119"/>
    <mergeCell ref="B120:C120"/>
    <mergeCell ref="B149:C149"/>
    <mergeCell ref="B150:C150"/>
    <mergeCell ref="B151:C151"/>
    <mergeCell ref="B152:C152"/>
    <mergeCell ref="B95:C95"/>
    <mergeCell ref="B96:C96"/>
    <mergeCell ref="A97:C97"/>
    <mergeCell ref="A98:C98"/>
    <mergeCell ref="A106:C106"/>
    <mergeCell ref="B107:C107"/>
    <mergeCell ref="A108:C108"/>
    <mergeCell ref="B109:C109"/>
    <mergeCell ref="B110:C110"/>
    <mergeCell ref="B86:C86"/>
    <mergeCell ref="B87:C87"/>
    <mergeCell ref="B88:C88"/>
    <mergeCell ref="A89:C89"/>
    <mergeCell ref="B90:C90"/>
    <mergeCell ref="B91:C91"/>
    <mergeCell ref="B92:C92"/>
    <mergeCell ref="B93:C93"/>
    <mergeCell ref="B94:C94"/>
    <mergeCell ref="A77:C77"/>
    <mergeCell ref="B78:C78"/>
    <mergeCell ref="B79:C79"/>
    <mergeCell ref="B80:C80"/>
    <mergeCell ref="A81:C81"/>
    <mergeCell ref="B82:C82"/>
    <mergeCell ref="B83:C83"/>
    <mergeCell ref="B84:C84"/>
    <mergeCell ref="B85:C85"/>
    <mergeCell ref="A68:C68"/>
    <mergeCell ref="B69:C69"/>
    <mergeCell ref="B70:C70"/>
    <mergeCell ref="B71:C71"/>
    <mergeCell ref="B72:C72"/>
    <mergeCell ref="B73:C73"/>
    <mergeCell ref="B74:C74"/>
    <mergeCell ref="B75:C75"/>
    <mergeCell ref="B76:C76"/>
    <mergeCell ref="B52:C52"/>
    <mergeCell ref="B53:C53"/>
    <mergeCell ref="A66:C66"/>
    <mergeCell ref="B67:C67"/>
    <mergeCell ref="A54:C54"/>
    <mergeCell ref="B55:C55"/>
    <mergeCell ref="B56:C56"/>
    <mergeCell ref="B57:C57"/>
    <mergeCell ref="B58:C58"/>
    <mergeCell ref="B59:C59"/>
    <mergeCell ref="B60:C60"/>
    <mergeCell ref="B61:C61"/>
    <mergeCell ref="B62:C62"/>
    <mergeCell ref="B63:C63"/>
    <mergeCell ref="A64:C64"/>
    <mergeCell ref="B65:C65"/>
    <mergeCell ref="B43:C43"/>
    <mergeCell ref="B44:C44"/>
    <mergeCell ref="A45:C45"/>
    <mergeCell ref="B46:C46"/>
    <mergeCell ref="A47:C47"/>
    <mergeCell ref="B48:C48"/>
    <mergeCell ref="B49:C49"/>
    <mergeCell ref="B50:C50"/>
    <mergeCell ref="B51:C51"/>
    <mergeCell ref="B37:C37"/>
    <mergeCell ref="B38:C38"/>
    <mergeCell ref="B40:C40"/>
    <mergeCell ref="A41:C41"/>
    <mergeCell ref="B35:C35"/>
    <mergeCell ref="B33:C33"/>
    <mergeCell ref="B36:C36"/>
    <mergeCell ref="B39:C39"/>
    <mergeCell ref="B42:C42"/>
    <mergeCell ref="B31:C31"/>
    <mergeCell ref="B32:C32"/>
    <mergeCell ref="B34:C34"/>
    <mergeCell ref="A1:C1"/>
    <mergeCell ref="B2:C2"/>
    <mergeCell ref="B3:C3"/>
    <mergeCell ref="A4:C4"/>
    <mergeCell ref="B5:C5"/>
    <mergeCell ref="B6:C6"/>
    <mergeCell ref="B19:C19"/>
    <mergeCell ref="B22:C22"/>
    <mergeCell ref="B23:C23"/>
    <mergeCell ref="B24:C24"/>
    <mergeCell ref="B16:C16"/>
    <mergeCell ref="B17:C17"/>
    <mergeCell ref="B18:C18"/>
    <mergeCell ref="B20:C20"/>
    <mergeCell ref="B21:C21"/>
    <mergeCell ref="B25:C25"/>
    <mergeCell ref="A26:C26"/>
    <mergeCell ref="B27:C27"/>
    <mergeCell ref="A28:C28"/>
    <mergeCell ref="B29:C29"/>
    <mergeCell ref="B30:C30"/>
    <mergeCell ref="B13:C13"/>
    <mergeCell ref="B14:C14"/>
    <mergeCell ref="B15:C15"/>
    <mergeCell ref="B7:C7"/>
    <mergeCell ref="B8:C8"/>
    <mergeCell ref="B9:C9"/>
    <mergeCell ref="B10:C10"/>
    <mergeCell ref="B11:C11"/>
    <mergeCell ref="B12:C12"/>
  </mergeCells>
  <conditionalFormatting sqref="B215">
    <cfRule type="duplicateValues" dxfId="7" priority="1"/>
    <cfRule type="duplicateValues" dxfId="6" priority="2"/>
    <cfRule type="duplicateValues" dxfId="5" priority="3"/>
    <cfRule type="duplicateValues" dxfId="4" priority="4"/>
  </conditionalFormatting>
  <conditionalFormatting sqref="B227">
    <cfRule type="duplicateValues" dxfId="3" priority="5"/>
    <cfRule type="duplicateValues" dxfId="2" priority="6"/>
    <cfRule type="duplicateValues" dxfId="1" priority="7"/>
    <cfRule type="duplicateValues" dxfId="0" priority="8"/>
  </conditionalFormatting>
  <pageMargins left="0.25" right="0.25" top="0.75" bottom="0.75" header="0.3" footer="0.3"/>
  <pageSetup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B44E-2362-4BE0-9CCC-9988E3A7C46D}">
  <dimension ref="A1:M50"/>
  <sheetViews>
    <sheetView zoomScaleNormal="100" workbookViewId="0">
      <selection activeCell="C9" sqref="C9"/>
    </sheetView>
  </sheetViews>
  <sheetFormatPr defaultRowHeight="14.4" x14ac:dyDescent="0.3"/>
  <cols>
    <col min="2" max="2" width="66.5546875" customWidth="1"/>
    <col min="3" max="6" width="17.88671875" customWidth="1"/>
    <col min="7" max="7" width="19.109375" customWidth="1"/>
    <col min="8" max="8" width="17.88671875" customWidth="1"/>
    <col min="9" max="9" width="15.88671875" style="64" customWidth="1"/>
    <col min="10" max="10" width="13" customWidth="1"/>
    <col min="11" max="11" width="17.6640625" customWidth="1"/>
    <col min="12" max="12" width="18.5546875" customWidth="1"/>
    <col min="13" max="13" width="14.44140625" customWidth="1"/>
  </cols>
  <sheetData>
    <row r="1" spans="1:13" x14ac:dyDescent="0.3">
      <c r="A1" s="21" t="s">
        <v>41</v>
      </c>
      <c r="B1" s="22" t="str">
        <f>Info!C2</f>
        <v>სს სილქ ბანკი</v>
      </c>
      <c r="C1" s="23"/>
      <c r="D1" s="20"/>
      <c r="E1" s="20"/>
      <c r="F1" s="20"/>
      <c r="G1" s="20"/>
    </row>
    <row r="2" spans="1:13" x14ac:dyDescent="0.3">
      <c r="A2" s="21" t="s">
        <v>42</v>
      </c>
      <c r="B2" s="24">
        <f>'1. key ratios'!B2</f>
        <v>45747</v>
      </c>
      <c r="C2" s="23"/>
      <c r="D2" s="20"/>
      <c r="E2" s="20"/>
      <c r="F2" s="20"/>
      <c r="G2" s="20"/>
    </row>
    <row r="3" spans="1:13" ht="15" thickBot="1" x14ac:dyDescent="0.35">
      <c r="A3" s="21"/>
      <c r="B3" s="23"/>
      <c r="C3" s="23"/>
      <c r="D3" s="20"/>
      <c r="E3" s="20"/>
      <c r="F3" s="20"/>
      <c r="G3" s="20"/>
    </row>
    <row r="4" spans="1:13" ht="40.5" customHeight="1" x14ac:dyDescent="0.3">
      <c r="A4" s="830" t="s">
        <v>45</v>
      </c>
      <c r="B4" s="832" t="s">
        <v>14</v>
      </c>
      <c r="C4" s="834" t="s">
        <v>84</v>
      </c>
      <c r="D4" s="834"/>
      <c r="E4" s="834"/>
      <c r="F4" s="834" t="s">
        <v>85</v>
      </c>
      <c r="G4" s="834"/>
      <c r="H4" s="835"/>
    </row>
    <row r="5" spans="1:13" ht="15.6" customHeight="1" x14ac:dyDescent="0.3">
      <c r="A5" s="831"/>
      <c r="B5" s="833"/>
      <c r="C5" s="99" t="s">
        <v>86</v>
      </c>
      <c r="D5" s="99" t="s">
        <v>87</v>
      </c>
      <c r="E5" s="99" t="s">
        <v>88</v>
      </c>
      <c r="F5" s="99" t="s">
        <v>86</v>
      </c>
      <c r="G5" s="99" t="s">
        <v>87</v>
      </c>
      <c r="H5" s="99" t="s">
        <v>88</v>
      </c>
      <c r="K5" s="64" t="s">
        <v>90</v>
      </c>
    </row>
    <row r="6" spans="1:13" x14ac:dyDescent="0.3">
      <c r="A6" s="57">
        <v>1</v>
      </c>
      <c r="B6" s="100" t="s">
        <v>151</v>
      </c>
      <c r="C6" s="101">
        <f>SUM(C7:C12)</f>
        <v>4649035.344614963</v>
      </c>
      <c r="D6" s="101">
        <f>SUM(D7:D12)</f>
        <v>1107574.0491298807</v>
      </c>
      <c r="E6" s="102">
        <f>C6+D6</f>
        <v>5756609.393744844</v>
      </c>
      <c r="F6" s="101">
        <v>3403964.9205173585</v>
      </c>
      <c r="G6" s="101">
        <v>572757.13523194368</v>
      </c>
      <c r="H6" s="102">
        <v>3976722.0557493023</v>
      </c>
      <c r="I6" s="114"/>
      <c r="K6" s="103">
        <v>0</v>
      </c>
      <c r="L6" s="104">
        <v>0</v>
      </c>
      <c r="M6" s="104">
        <v>0</v>
      </c>
    </row>
    <row r="7" spans="1:13" x14ac:dyDescent="0.3">
      <c r="A7" s="57">
        <v>1.1000000000000001</v>
      </c>
      <c r="B7" s="105" t="s">
        <v>95</v>
      </c>
      <c r="C7" s="101"/>
      <c r="D7" s="101"/>
      <c r="E7" s="102">
        <f t="shared" ref="E7:E45" si="0">C7+D7</f>
        <v>0</v>
      </c>
      <c r="F7" s="101"/>
      <c r="G7" s="101"/>
      <c r="H7" s="102">
        <v>0</v>
      </c>
    </row>
    <row r="8" spans="1:13" ht="20.399999999999999" x14ac:dyDescent="0.3">
      <c r="A8" s="57">
        <v>1.2</v>
      </c>
      <c r="B8" s="105" t="s">
        <v>152</v>
      </c>
      <c r="C8" s="101"/>
      <c r="D8" s="101"/>
      <c r="E8" s="102">
        <f t="shared" si="0"/>
        <v>0</v>
      </c>
      <c r="F8" s="101"/>
      <c r="G8" s="101"/>
      <c r="H8" s="102">
        <v>0</v>
      </c>
    </row>
    <row r="9" spans="1:13" ht="21.6" customHeight="1" x14ac:dyDescent="0.3">
      <c r="A9" s="57">
        <v>1.3</v>
      </c>
      <c r="B9" s="92" t="s">
        <v>153</v>
      </c>
      <c r="C9" s="101"/>
      <c r="D9" s="101"/>
      <c r="E9" s="102">
        <f t="shared" si="0"/>
        <v>0</v>
      </c>
      <c r="F9" s="101"/>
      <c r="G9" s="101"/>
      <c r="H9" s="102">
        <v>0</v>
      </c>
    </row>
    <row r="10" spans="1:13" ht="20.399999999999999" x14ac:dyDescent="0.3">
      <c r="A10" s="57">
        <v>1.4</v>
      </c>
      <c r="B10" s="92" t="s">
        <v>99</v>
      </c>
      <c r="C10" s="101"/>
      <c r="D10" s="101"/>
      <c r="E10" s="102">
        <f t="shared" si="0"/>
        <v>0</v>
      </c>
      <c r="F10" s="101"/>
      <c r="G10" s="101"/>
      <c r="H10" s="102">
        <v>0</v>
      </c>
    </row>
    <row r="11" spans="1:13" x14ac:dyDescent="0.3">
      <c r="A11" s="57">
        <v>1.5</v>
      </c>
      <c r="B11" s="92" t="s">
        <v>103</v>
      </c>
      <c r="C11" s="101">
        <v>4649035.344614963</v>
      </c>
      <c r="D11" s="101">
        <v>1107574.0491298807</v>
      </c>
      <c r="E11" s="102">
        <f t="shared" si="0"/>
        <v>5756609.393744844</v>
      </c>
      <c r="F11" s="101">
        <v>3403964.9205173585</v>
      </c>
      <c r="G11" s="101">
        <v>572757.13523194368</v>
      </c>
      <c r="H11" s="102">
        <v>3976722.0557493023</v>
      </c>
    </row>
    <row r="12" spans="1:13" x14ac:dyDescent="0.3">
      <c r="A12" s="57">
        <v>1.6</v>
      </c>
      <c r="B12" s="93" t="s">
        <v>115</v>
      </c>
      <c r="C12" s="101"/>
      <c r="D12" s="101"/>
      <c r="E12" s="102">
        <f t="shared" si="0"/>
        <v>0</v>
      </c>
      <c r="F12" s="101"/>
      <c r="G12" s="101"/>
      <c r="H12" s="102">
        <v>0</v>
      </c>
    </row>
    <row r="13" spans="1:13" x14ac:dyDescent="0.3">
      <c r="A13" s="57">
        <v>2</v>
      </c>
      <c r="B13" s="106" t="s">
        <v>154</v>
      </c>
      <c r="C13" s="101">
        <f>SUM(C14:C17)</f>
        <v>-3034353.8285598364</v>
      </c>
      <c r="D13" s="101">
        <f>SUM(D14:D17)</f>
        <v>-381786.53570571891</v>
      </c>
      <c r="E13" s="102">
        <f t="shared" si="0"/>
        <v>-3416140.3642655555</v>
      </c>
      <c r="F13" s="101">
        <v>-2323946.1116617038</v>
      </c>
      <c r="G13" s="101">
        <v>-205023.46999999997</v>
      </c>
      <c r="H13" s="102">
        <v>-2528969.581661704</v>
      </c>
      <c r="I13" s="114"/>
      <c r="K13" s="103">
        <v>0</v>
      </c>
      <c r="L13" s="104">
        <v>0</v>
      </c>
      <c r="M13" s="104">
        <v>0</v>
      </c>
    </row>
    <row r="14" spans="1:13" x14ac:dyDescent="0.3">
      <c r="A14" s="57">
        <v>2.1</v>
      </c>
      <c r="B14" s="92" t="s">
        <v>155</v>
      </c>
      <c r="C14" s="101"/>
      <c r="D14" s="101"/>
      <c r="E14" s="102">
        <f t="shared" si="0"/>
        <v>0</v>
      </c>
      <c r="F14" s="101"/>
      <c r="G14" s="101"/>
      <c r="H14" s="102">
        <v>0</v>
      </c>
    </row>
    <row r="15" spans="1:13" ht="24.6" customHeight="1" x14ac:dyDescent="0.3">
      <c r="A15" s="57">
        <v>2.2000000000000002</v>
      </c>
      <c r="B15" s="92" t="s">
        <v>156</v>
      </c>
      <c r="C15" s="101"/>
      <c r="D15" s="101"/>
      <c r="E15" s="102">
        <f t="shared" si="0"/>
        <v>0</v>
      </c>
      <c r="F15" s="101"/>
      <c r="G15" s="101"/>
      <c r="H15" s="102">
        <v>0</v>
      </c>
    </row>
    <row r="16" spans="1:13" ht="20.399999999999999" customHeight="1" x14ac:dyDescent="0.3">
      <c r="A16" s="57">
        <v>2.2999999999999998</v>
      </c>
      <c r="B16" s="92" t="s">
        <v>157</v>
      </c>
      <c r="C16" s="101">
        <v>-3034353.8285598364</v>
      </c>
      <c r="D16" s="101">
        <v>-381786.53570571891</v>
      </c>
      <c r="E16" s="102">
        <f t="shared" si="0"/>
        <v>-3416140.3642655555</v>
      </c>
      <c r="F16" s="101">
        <v>-2323946.1116617038</v>
      </c>
      <c r="G16" s="101">
        <v>-205023.46999999997</v>
      </c>
      <c r="H16" s="102">
        <v>-2528969.581661704</v>
      </c>
    </row>
    <row r="17" spans="1:13" x14ac:dyDescent="0.3">
      <c r="A17" s="57">
        <v>2.4</v>
      </c>
      <c r="B17" s="92" t="s">
        <v>158</v>
      </c>
      <c r="C17" s="101"/>
      <c r="D17" s="101"/>
      <c r="E17" s="102">
        <f t="shared" si="0"/>
        <v>0</v>
      </c>
      <c r="F17" s="101"/>
      <c r="G17" s="101"/>
      <c r="H17" s="102">
        <v>0</v>
      </c>
    </row>
    <row r="18" spans="1:13" x14ac:dyDescent="0.3">
      <c r="A18" s="57">
        <v>3</v>
      </c>
      <c r="B18" s="106" t="s">
        <v>159</v>
      </c>
      <c r="C18" s="101"/>
      <c r="D18" s="101"/>
      <c r="E18" s="102">
        <f t="shared" si="0"/>
        <v>0</v>
      </c>
      <c r="F18" s="101"/>
      <c r="G18" s="101"/>
      <c r="H18" s="102">
        <v>0</v>
      </c>
    </row>
    <row r="19" spans="1:13" x14ac:dyDescent="0.3">
      <c r="A19" s="57">
        <v>4</v>
      </c>
      <c r="B19" s="106" t="s">
        <v>160</v>
      </c>
      <c r="C19" s="101">
        <v>106139.83000000092</v>
      </c>
      <c r="D19" s="101">
        <v>86773.889999999985</v>
      </c>
      <c r="E19" s="102">
        <f t="shared" si="0"/>
        <v>192913.7200000009</v>
      </c>
      <c r="F19" s="101">
        <v>35874.980000000003</v>
      </c>
      <c r="G19" s="101">
        <v>44381.56</v>
      </c>
      <c r="H19" s="102">
        <v>80256.540000000008</v>
      </c>
      <c r="I19" s="114"/>
      <c r="K19" s="103">
        <v>0</v>
      </c>
      <c r="L19" s="107">
        <v>0</v>
      </c>
      <c r="M19" s="107">
        <v>0</v>
      </c>
    </row>
    <row r="20" spans="1:13" x14ac:dyDescent="0.3">
      <c r="A20" s="57">
        <v>5</v>
      </c>
      <c r="B20" s="106" t="s">
        <v>161</v>
      </c>
      <c r="C20" s="101">
        <v>-183335.82</v>
      </c>
      <c r="D20" s="101">
        <v>-51342.12000000001</v>
      </c>
      <c r="E20" s="102">
        <f t="shared" si="0"/>
        <v>-234677.94</v>
      </c>
      <c r="F20" s="101">
        <v>-72743.310000000012</v>
      </c>
      <c r="G20" s="101">
        <v>-27664.769999999997</v>
      </c>
      <c r="H20" s="102">
        <v>-100408.08000000002</v>
      </c>
      <c r="I20" s="114"/>
      <c r="K20" s="103">
        <v>0</v>
      </c>
      <c r="L20" s="104">
        <v>0</v>
      </c>
      <c r="M20" s="104">
        <v>0</v>
      </c>
    </row>
    <row r="21" spans="1:13" ht="38.4" customHeight="1" x14ac:dyDescent="0.3">
      <c r="A21" s="57">
        <v>6</v>
      </c>
      <c r="B21" s="106" t="s">
        <v>162</v>
      </c>
      <c r="C21" s="101"/>
      <c r="D21" s="101"/>
      <c r="E21" s="102">
        <f t="shared" si="0"/>
        <v>0</v>
      </c>
      <c r="F21" s="101"/>
      <c r="G21" s="101"/>
      <c r="H21" s="102">
        <v>0</v>
      </c>
    </row>
    <row r="22" spans="1:13" ht="27.6" customHeight="1" x14ac:dyDescent="0.3">
      <c r="A22" s="57">
        <v>7</v>
      </c>
      <c r="B22" s="108" t="s">
        <v>163</v>
      </c>
      <c r="C22" s="670">
        <v>284254.76124766679</v>
      </c>
      <c r="D22" s="670"/>
      <c r="E22" s="102">
        <f t="shared" si="0"/>
        <v>284254.76124766679</v>
      </c>
      <c r="F22" s="101"/>
      <c r="G22" s="101"/>
      <c r="H22" s="102">
        <v>0</v>
      </c>
    </row>
    <row r="23" spans="1:13" ht="36.9" customHeight="1" x14ac:dyDescent="0.3">
      <c r="A23" s="57">
        <v>8</v>
      </c>
      <c r="B23" s="109" t="s">
        <v>164</v>
      </c>
      <c r="C23" s="101"/>
      <c r="D23" s="101"/>
      <c r="E23" s="102">
        <f t="shared" si="0"/>
        <v>0</v>
      </c>
      <c r="F23" s="101"/>
      <c r="G23" s="101"/>
      <c r="H23" s="102">
        <v>0</v>
      </c>
    </row>
    <row r="24" spans="1:13" ht="34.5" customHeight="1" x14ac:dyDescent="0.3">
      <c r="A24" s="57">
        <v>9</v>
      </c>
      <c r="B24" s="109" t="s">
        <v>165</v>
      </c>
      <c r="C24" s="101"/>
      <c r="D24" s="101"/>
      <c r="E24" s="102">
        <f t="shared" si="0"/>
        <v>0</v>
      </c>
      <c r="F24" s="101"/>
      <c r="G24" s="101"/>
      <c r="H24" s="102">
        <v>0</v>
      </c>
    </row>
    <row r="25" spans="1:13" x14ac:dyDescent="0.3">
      <c r="A25" s="57">
        <v>10</v>
      </c>
      <c r="B25" s="106" t="s">
        <v>166</v>
      </c>
      <c r="C25" s="101">
        <v>-407721.78436366655</v>
      </c>
      <c r="D25" s="101">
        <v>0</v>
      </c>
      <c r="E25" s="102">
        <f t="shared" si="0"/>
        <v>-407721.78436366655</v>
      </c>
      <c r="F25" s="101">
        <v>438526.29596757796</v>
      </c>
      <c r="G25" s="101">
        <v>0</v>
      </c>
      <c r="H25" s="102">
        <v>438526.29596757796</v>
      </c>
      <c r="I25" s="114"/>
      <c r="K25" s="103">
        <v>1.862645149230957E-9</v>
      </c>
      <c r="L25" s="103">
        <v>0</v>
      </c>
      <c r="M25" s="103">
        <v>1.862645149230957E-9</v>
      </c>
    </row>
    <row r="26" spans="1:13" ht="27" customHeight="1" x14ac:dyDescent="0.3">
      <c r="A26" s="57">
        <v>11</v>
      </c>
      <c r="B26" s="110" t="s">
        <v>167</v>
      </c>
      <c r="C26" s="101">
        <v>70.069999999999993</v>
      </c>
      <c r="D26" s="101">
        <v>0</v>
      </c>
      <c r="E26" s="102">
        <f t="shared" si="0"/>
        <v>70.069999999999993</v>
      </c>
      <c r="F26" s="101">
        <v>-40005.449279555498</v>
      </c>
      <c r="G26" s="101">
        <v>0</v>
      </c>
      <c r="H26" s="102">
        <v>-40005.449279555498</v>
      </c>
      <c r="I26" s="114"/>
      <c r="K26" s="103">
        <v>0</v>
      </c>
      <c r="L26" s="104">
        <v>0</v>
      </c>
      <c r="M26" s="104">
        <v>0</v>
      </c>
    </row>
    <row r="27" spans="1:13" x14ac:dyDescent="0.3">
      <c r="A27" s="57">
        <v>12</v>
      </c>
      <c r="B27" s="106" t="s">
        <v>168</v>
      </c>
      <c r="C27" s="101">
        <v>28201.506716272164</v>
      </c>
      <c r="D27" s="101">
        <v>10.27</v>
      </c>
      <c r="E27" s="102">
        <f t="shared" si="0"/>
        <v>28211.776716272165</v>
      </c>
      <c r="F27" s="111">
        <v>47113.943253002763</v>
      </c>
      <c r="G27" s="112">
        <v>0</v>
      </c>
      <c r="H27" s="102">
        <v>47113.943253002763</v>
      </c>
    </row>
    <row r="28" spans="1:13" x14ac:dyDescent="0.3">
      <c r="A28" s="57">
        <v>13</v>
      </c>
      <c r="B28" s="113" t="s">
        <v>169</v>
      </c>
      <c r="C28" s="101">
        <v>-8732.9452857500019</v>
      </c>
      <c r="D28" s="101">
        <v>0</v>
      </c>
      <c r="E28" s="102">
        <f t="shared" si="0"/>
        <v>-8732.9452857500019</v>
      </c>
      <c r="F28" s="112">
        <v>-9259.8536530000001</v>
      </c>
      <c r="G28" s="112">
        <v>0</v>
      </c>
      <c r="H28" s="102">
        <v>-9259.8536530000001</v>
      </c>
      <c r="I28" s="114"/>
      <c r="K28" s="114"/>
      <c r="L28" s="115"/>
      <c r="M28" s="114"/>
    </row>
    <row r="29" spans="1:13" x14ac:dyDescent="0.3">
      <c r="A29" s="57">
        <v>14</v>
      </c>
      <c r="B29" s="116" t="s">
        <v>170</v>
      </c>
      <c r="C29" s="101">
        <f>SUM(C30:C31)</f>
        <v>-5995325.2059166739</v>
      </c>
      <c r="D29" s="101">
        <f>SUM(D30:D31)</f>
        <v>-570965.03000000026</v>
      </c>
      <c r="E29" s="102">
        <f t="shared" si="0"/>
        <v>-6566290.2359166741</v>
      </c>
      <c r="F29" s="112">
        <v>-3499722.3700000015</v>
      </c>
      <c r="G29" s="112">
        <v>-355689.62999999989</v>
      </c>
      <c r="H29" s="117">
        <v>-3855412.0000000014</v>
      </c>
    </row>
    <row r="30" spans="1:13" x14ac:dyDescent="0.3">
      <c r="A30" s="57">
        <v>14.1</v>
      </c>
      <c r="B30" s="80" t="s">
        <v>171</v>
      </c>
      <c r="C30" s="101">
        <v>-3353921.8610574557</v>
      </c>
      <c r="D30" s="101">
        <v>0</v>
      </c>
      <c r="E30" s="102">
        <f t="shared" si="0"/>
        <v>-3353921.8610574557</v>
      </c>
      <c r="F30" s="112">
        <v>-2342842.6900000013</v>
      </c>
      <c r="G30" s="112">
        <v>0</v>
      </c>
      <c r="H30" s="117">
        <v>-2342842.6900000013</v>
      </c>
      <c r="I30" s="115"/>
      <c r="K30" s="103">
        <v>0</v>
      </c>
      <c r="L30" s="104">
        <v>0</v>
      </c>
      <c r="M30" s="104">
        <v>0</v>
      </c>
    </row>
    <row r="31" spans="1:13" x14ac:dyDescent="0.3">
      <c r="A31" s="57">
        <v>14.2</v>
      </c>
      <c r="B31" s="80" t="s">
        <v>172</v>
      </c>
      <c r="C31" s="101">
        <v>-2641403.3448592182</v>
      </c>
      <c r="D31" s="101">
        <v>-570965.03000000026</v>
      </c>
      <c r="E31" s="102">
        <f t="shared" si="0"/>
        <v>-3212368.3748592185</v>
      </c>
      <c r="F31" s="112">
        <v>-1156879.6800000002</v>
      </c>
      <c r="G31" s="112">
        <v>-355689.62999999989</v>
      </c>
      <c r="H31" s="117">
        <v>-1512569.31</v>
      </c>
      <c r="I31"/>
      <c r="J31" s="90"/>
    </row>
    <row r="32" spans="1:13" x14ac:dyDescent="0.3">
      <c r="A32" s="57">
        <v>15</v>
      </c>
      <c r="B32" s="118" t="s">
        <v>173</v>
      </c>
      <c r="C32" s="101">
        <v>-394480.5491778978</v>
      </c>
      <c r="D32" s="101">
        <v>0</v>
      </c>
      <c r="E32" s="102">
        <f t="shared" si="0"/>
        <v>-394480.5491778978</v>
      </c>
      <c r="F32" s="112">
        <v>-314533.34999999998</v>
      </c>
      <c r="G32" s="112">
        <v>0</v>
      </c>
      <c r="H32" s="117">
        <v>-314533.34999999998</v>
      </c>
      <c r="I32" s="115"/>
      <c r="K32" s="103">
        <v>0</v>
      </c>
      <c r="L32" s="104">
        <v>0</v>
      </c>
      <c r="M32" s="104">
        <v>0</v>
      </c>
    </row>
    <row r="33" spans="1:13" ht="22.5" customHeight="1" x14ac:dyDescent="0.3">
      <c r="A33" s="57">
        <v>16</v>
      </c>
      <c r="B33" s="74" t="s">
        <v>174</v>
      </c>
      <c r="C33" s="101"/>
      <c r="D33" s="101"/>
      <c r="E33" s="102">
        <f t="shared" si="0"/>
        <v>0</v>
      </c>
      <c r="F33" s="101"/>
      <c r="G33" s="101"/>
      <c r="H33" s="102">
        <v>0</v>
      </c>
    </row>
    <row r="34" spans="1:13" x14ac:dyDescent="0.3">
      <c r="A34" s="57">
        <v>17</v>
      </c>
      <c r="B34" s="106" t="s">
        <v>175</v>
      </c>
      <c r="C34" s="101">
        <f>SUM(C35:C36)</f>
        <v>27732.677905945333</v>
      </c>
      <c r="D34" s="101">
        <f>SUM(D35:D36)</f>
        <v>13438.38138274125</v>
      </c>
      <c r="E34" s="102">
        <f t="shared" si="0"/>
        <v>41171.059288686585</v>
      </c>
      <c r="F34" s="101">
        <v>-2200.7860382565377</v>
      </c>
      <c r="G34" s="101">
        <v>-6543.4108167206159</v>
      </c>
      <c r="H34" s="102">
        <v>-8744.1968549771536</v>
      </c>
    </row>
    <row r="35" spans="1:13" x14ac:dyDescent="0.3">
      <c r="A35" s="57">
        <v>17.100000000000001</v>
      </c>
      <c r="B35" s="119" t="s">
        <v>176</v>
      </c>
      <c r="C35" s="101">
        <v>27732.677905945333</v>
      </c>
      <c r="D35" s="101">
        <v>13438.38138274125</v>
      </c>
      <c r="E35" s="102">
        <f t="shared" si="0"/>
        <v>41171.059288686585</v>
      </c>
      <c r="F35" s="101">
        <v>-2200.7860382565377</v>
      </c>
      <c r="G35" s="101">
        <v>-6543.4108167206159</v>
      </c>
      <c r="H35" s="102">
        <v>-8744.1968549771536</v>
      </c>
      <c r="I35" s="115"/>
      <c r="K35" s="103">
        <v>0</v>
      </c>
      <c r="L35" s="104">
        <v>0</v>
      </c>
      <c r="M35" s="104">
        <v>0</v>
      </c>
    </row>
    <row r="36" spans="1:13" x14ac:dyDescent="0.3">
      <c r="A36" s="57">
        <v>17.2</v>
      </c>
      <c r="B36" s="80" t="s">
        <v>177</v>
      </c>
      <c r="C36" s="101"/>
      <c r="D36" s="101"/>
      <c r="E36" s="102">
        <f t="shared" si="0"/>
        <v>0</v>
      </c>
      <c r="F36" s="101"/>
      <c r="G36" s="101"/>
      <c r="H36" s="102">
        <v>0</v>
      </c>
    </row>
    <row r="37" spans="1:13" ht="41.4" customHeight="1" x14ac:dyDescent="0.3">
      <c r="A37" s="57">
        <v>18</v>
      </c>
      <c r="B37" s="120" t="s">
        <v>178</v>
      </c>
      <c r="C37" s="101">
        <f>SUM(C38:C39)</f>
        <v>-491183.52821596502</v>
      </c>
      <c r="D37" s="101">
        <f>SUM(D38:D39)</f>
        <v>-58543.666596153103</v>
      </c>
      <c r="E37" s="102">
        <f t="shared" si="0"/>
        <v>-549727.19481211808</v>
      </c>
      <c r="F37" s="121">
        <v>422382.08738110022</v>
      </c>
      <c r="G37" s="121">
        <v>-7202.1339841131849</v>
      </c>
      <c r="H37" s="102">
        <v>415179.95339698705</v>
      </c>
      <c r="I37" s="115"/>
      <c r="K37" s="114"/>
      <c r="L37" s="115"/>
      <c r="M37" s="115"/>
    </row>
    <row r="38" spans="1:13" ht="20.399999999999999" x14ac:dyDescent="0.3">
      <c r="A38" s="57">
        <v>18.100000000000001</v>
      </c>
      <c r="B38" s="92" t="s">
        <v>179</v>
      </c>
      <c r="C38" s="101"/>
      <c r="D38" s="101"/>
      <c r="E38" s="102">
        <f t="shared" si="0"/>
        <v>0</v>
      </c>
      <c r="F38" s="121"/>
      <c r="G38" s="121"/>
      <c r="H38" s="102">
        <v>0</v>
      </c>
    </row>
    <row r="39" spans="1:13" x14ac:dyDescent="0.3">
      <c r="A39" s="57">
        <v>18.2</v>
      </c>
      <c r="B39" s="92" t="s">
        <v>180</v>
      </c>
      <c r="C39" s="101">
        <v>-491183.52821596502</v>
      </c>
      <c r="D39" s="101">
        <v>-58543.666596153103</v>
      </c>
      <c r="E39" s="102">
        <f t="shared" si="0"/>
        <v>-549727.19481211808</v>
      </c>
      <c r="F39" s="122">
        <v>422382.08738110022</v>
      </c>
      <c r="G39" s="121">
        <v>-7202.1339841131849</v>
      </c>
      <c r="H39" s="102">
        <v>415179.95339698705</v>
      </c>
      <c r="I39" s="115"/>
      <c r="K39" s="103">
        <v>0</v>
      </c>
      <c r="L39" s="104">
        <v>0</v>
      </c>
      <c r="M39" s="104">
        <v>0</v>
      </c>
    </row>
    <row r="40" spans="1:13" ht="24.6" customHeight="1" x14ac:dyDescent="0.3">
      <c r="A40" s="57">
        <v>19</v>
      </c>
      <c r="B40" s="120" t="s">
        <v>181</v>
      </c>
      <c r="C40" s="101"/>
      <c r="D40" s="101"/>
      <c r="E40" s="102">
        <f t="shared" si="0"/>
        <v>0</v>
      </c>
      <c r="F40" s="101"/>
      <c r="G40" s="101"/>
      <c r="H40" s="102">
        <v>0</v>
      </c>
    </row>
    <row r="41" spans="1:13" ht="24.9" customHeight="1" x14ac:dyDescent="0.3">
      <c r="A41" s="57">
        <v>20</v>
      </c>
      <c r="B41" s="120" t="s">
        <v>182</v>
      </c>
      <c r="C41" s="101">
        <v>25378.028560001869</v>
      </c>
      <c r="D41" s="101">
        <v>0</v>
      </c>
      <c r="E41" s="102">
        <f t="shared" si="0"/>
        <v>25378.028560001869</v>
      </c>
      <c r="F41" s="101">
        <v>0</v>
      </c>
      <c r="G41" s="101">
        <v>0</v>
      </c>
      <c r="H41" s="102">
        <v>0</v>
      </c>
    </row>
    <row r="42" spans="1:13" ht="33" customHeight="1" x14ac:dyDescent="0.3">
      <c r="A42" s="57">
        <v>21</v>
      </c>
      <c r="B42" s="123" t="s">
        <v>183</v>
      </c>
      <c r="C42" s="101"/>
      <c r="D42" s="101"/>
      <c r="E42" s="102">
        <f t="shared" si="0"/>
        <v>0</v>
      </c>
      <c r="F42" s="101"/>
      <c r="G42" s="101"/>
      <c r="H42" s="102">
        <v>0</v>
      </c>
    </row>
    <row r="43" spans="1:13" x14ac:dyDescent="0.3">
      <c r="A43" s="57">
        <v>22</v>
      </c>
      <c r="B43" s="124" t="s">
        <v>184</v>
      </c>
      <c r="C43" s="101">
        <f>SUM(C6,C13,C18,C19,C20,C21,C22,C23,C24,C25,C26,C27,C28,C29,C32,C33,C34,C37,C40,C41,C42)</f>
        <v>-5394321.4424749408</v>
      </c>
      <c r="D43" s="101">
        <f>SUM(D6,D13,D18,D19,D20,D21,D22,D23,D24,D25,D26,D27,D28,D29,D32,D33,D34,D37,D40,D41,D42)</f>
        <v>145159.23821074973</v>
      </c>
      <c r="E43" s="102">
        <f t="shared" si="0"/>
        <v>-5249162.204264191</v>
      </c>
      <c r="F43" s="101">
        <v>-1914549.0035134782</v>
      </c>
      <c r="G43" s="101">
        <v>15015.280431110004</v>
      </c>
      <c r="H43" s="102">
        <v>-1899533.7230823683</v>
      </c>
      <c r="K43" s="104">
        <v>0</v>
      </c>
      <c r="M43" s="107">
        <v>0</v>
      </c>
    </row>
    <row r="44" spans="1:13" x14ac:dyDescent="0.3">
      <c r="A44" s="57">
        <v>23</v>
      </c>
      <c r="B44" s="124" t="s">
        <v>185</v>
      </c>
      <c r="C44" s="101">
        <v>18973.540050713127</v>
      </c>
      <c r="D44" s="101"/>
      <c r="E44" s="102">
        <f t="shared" si="0"/>
        <v>18973.540050713127</v>
      </c>
      <c r="F44" s="101">
        <v>-581100.91807421297</v>
      </c>
      <c r="G44" s="101"/>
      <c r="H44" s="102">
        <v>-581100.91807421297</v>
      </c>
    </row>
    <row r="45" spans="1:13" x14ac:dyDescent="0.3">
      <c r="A45" s="57">
        <v>24</v>
      </c>
      <c r="B45" s="124" t="s">
        <v>186</v>
      </c>
      <c r="C45" s="101">
        <f>C43-C44</f>
        <v>-5413294.9825256541</v>
      </c>
      <c r="D45" s="101">
        <f>D43-D44</f>
        <v>145159.23821074973</v>
      </c>
      <c r="E45" s="102">
        <f t="shared" si="0"/>
        <v>-5268135.7443149043</v>
      </c>
      <c r="F45" s="101">
        <v>-1333448.0854392652</v>
      </c>
      <c r="G45" s="101">
        <v>15015.280431110004</v>
      </c>
      <c r="H45" s="102">
        <v>-1318432.8050081553</v>
      </c>
      <c r="I45" s="669"/>
      <c r="K45" s="104">
        <v>0</v>
      </c>
      <c r="L45" s="104"/>
      <c r="M45" s="104">
        <v>0</v>
      </c>
    </row>
    <row r="48" spans="1:13" s="64" customFormat="1" x14ac:dyDescent="0.3">
      <c r="A48"/>
      <c r="B48"/>
      <c r="C48"/>
      <c r="D48"/>
      <c r="E48"/>
      <c r="F48"/>
      <c r="G48"/>
      <c r="H48" s="90"/>
      <c r="J48"/>
      <c r="K48"/>
      <c r="L48"/>
      <c r="M48"/>
    </row>
    <row r="50" spans="1:13" s="64" customFormat="1" x14ac:dyDescent="0.3">
      <c r="A50"/>
      <c r="B50"/>
      <c r="C50" s="58"/>
      <c r="D50" s="58"/>
      <c r="E50" s="58"/>
      <c r="F50" s="58"/>
      <c r="G50" s="58"/>
      <c r="H50" s="58"/>
      <c r="J50"/>
      <c r="K50"/>
      <c r="L50"/>
      <c r="M50"/>
    </row>
  </sheetData>
  <mergeCells count="4">
    <mergeCell ref="A4:A5"/>
    <mergeCell ref="B4:B5"/>
    <mergeCell ref="C4:E4"/>
    <mergeCell ref="F4:H4"/>
  </mergeCells>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6899-B45E-4992-8DF8-C545F7039C42}">
  <dimension ref="A1:J51"/>
  <sheetViews>
    <sheetView zoomScaleNormal="100" workbookViewId="0">
      <selection activeCell="D52" sqref="D52"/>
    </sheetView>
  </sheetViews>
  <sheetFormatPr defaultRowHeight="14.4" x14ac:dyDescent="0.3"/>
  <cols>
    <col min="1" max="1" width="8.88671875" style="97"/>
    <col min="2" max="2" width="87.5546875" bestFit="1" customWidth="1"/>
    <col min="3" max="3" width="16.44140625" customWidth="1"/>
    <col min="4" max="4" width="16.33203125" customWidth="1"/>
    <col min="5" max="5" width="16.5546875" customWidth="1"/>
    <col min="6" max="7" width="14.33203125" customWidth="1"/>
    <col min="8" max="8" width="15.6640625" customWidth="1"/>
  </cols>
  <sheetData>
    <row r="1" spans="1:8" x14ac:dyDescent="0.3">
      <c r="A1" s="21" t="s">
        <v>41</v>
      </c>
      <c r="B1" s="22" t="str">
        <f>Info!C2</f>
        <v>სს სილქ ბანკი</v>
      </c>
      <c r="C1" s="23"/>
      <c r="D1" s="20"/>
      <c r="E1" s="20"/>
      <c r="F1" s="20"/>
      <c r="G1" s="20"/>
    </row>
    <row r="2" spans="1:8" x14ac:dyDescent="0.3">
      <c r="A2" s="21" t="s">
        <v>42</v>
      </c>
      <c r="B2" s="24">
        <f>'1. key ratios'!B2</f>
        <v>45747</v>
      </c>
      <c r="C2" s="23"/>
      <c r="D2" s="20"/>
      <c r="E2" s="20"/>
      <c r="F2" s="20"/>
      <c r="G2" s="20"/>
    </row>
    <row r="3" spans="1:8" ht="15" thickBot="1" x14ac:dyDescent="0.35">
      <c r="A3" s="21"/>
      <c r="B3" s="23"/>
      <c r="C3" s="23"/>
      <c r="D3" s="20"/>
      <c r="E3" s="20"/>
      <c r="F3" s="20"/>
      <c r="G3" s="20"/>
    </row>
    <row r="4" spans="1:8" x14ac:dyDescent="0.3">
      <c r="A4" s="825" t="s">
        <v>45</v>
      </c>
      <c r="B4" s="836" t="s">
        <v>187</v>
      </c>
      <c r="C4" s="837" t="s">
        <v>84</v>
      </c>
      <c r="D4" s="837"/>
      <c r="E4" s="837"/>
      <c r="F4" s="837" t="s">
        <v>85</v>
      </c>
      <c r="G4" s="837"/>
      <c r="H4" s="838"/>
    </row>
    <row r="5" spans="1:8" x14ac:dyDescent="0.3">
      <c r="A5" s="825"/>
      <c r="B5" s="836"/>
      <c r="C5" s="99" t="s">
        <v>86</v>
      </c>
      <c r="D5" s="99" t="s">
        <v>87</v>
      </c>
      <c r="E5" s="99" t="s">
        <v>88</v>
      </c>
      <c r="F5" s="99" t="s">
        <v>86</v>
      </c>
      <c r="G5" s="99" t="s">
        <v>87</v>
      </c>
      <c r="H5" s="126" t="s">
        <v>88</v>
      </c>
    </row>
    <row r="6" spans="1:8" x14ac:dyDescent="0.3">
      <c r="A6" s="65">
        <v>1</v>
      </c>
      <c r="B6" s="127" t="s">
        <v>188</v>
      </c>
      <c r="C6" s="128">
        <v>0</v>
      </c>
      <c r="D6" s="128">
        <v>0</v>
      </c>
      <c r="E6" s="129">
        <f t="shared" ref="E6:E43" si="0">C6+D6</f>
        <v>0</v>
      </c>
      <c r="F6" s="128">
        <v>0</v>
      </c>
      <c r="G6" s="128">
        <v>0</v>
      </c>
      <c r="H6" s="130">
        <v>0</v>
      </c>
    </row>
    <row r="7" spans="1:8" x14ac:dyDescent="0.3">
      <c r="A7" s="65">
        <v>2</v>
      </c>
      <c r="B7" s="127" t="s">
        <v>189</v>
      </c>
      <c r="C7" s="128">
        <v>0</v>
      </c>
      <c r="D7" s="128">
        <v>0</v>
      </c>
      <c r="E7" s="129">
        <f t="shared" si="0"/>
        <v>0</v>
      </c>
      <c r="F7" s="128">
        <v>0</v>
      </c>
      <c r="G7" s="128">
        <v>0</v>
      </c>
      <c r="H7" s="130">
        <v>0</v>
      </c>
    </row>
    <row r="8" spans="1:8" x14ac:dyDescent="0.3">
      <c r="A8" s="65">
        <v>3</v>
      </c>
      <c r="B8" s="127" t="s">
        <v>190</v>
      </c>
      <c r="C8" s="128">
        <f>C9+C10</f>
        <v>3720300</v>
      </c>
      <c r="D8" s="128">
        <f>D9+D10</f>
        <v>1868204230</v>
      </c>
      <c r="E8" s="129">
        <f t="shared" si="0"/>
        <v>1871924530</v>
      </c>
      <c r="F8" s="128">
        <v>418600</v>
      </c>
      <c r="G8" s="128">
        <v>771394860</v>
      </c>
      <c r="H8" s="130">
        <v>771813460</v>
      </c>
    </row>
    <row r="9" spans="1:8" x14ac:dyDescent="0.3">
      <c r="A9" s="65">
        <v>3.1</v>
      </c>
      <c r="B9" s="131" t="s">
        <v>191</v>
      </c>
      <c r="C9" s="128">
        <v>3720300</v>
      </c>
      <c r="D9" s="128">
        <v>1868204230</v>
      </c>
      <c r="E9" s="129">
        <f t="shared" si="0"/>
        <v>1871924530</v>
      </c>
      <c r="F9" s="128">
        <v>418600</v>
      </c>
      <c r="G9" s="128">
        <v>771394860</v>
      </c>
      <c r="H9" s="130">
        <v>771813460</v>
      </c>
    </row>
    <row r="10" spans="1:8" x14ac:dyDescent="0.3">
      <c r="A10" s="65">
        <v>3.2</v>
      </c>
      <c r="B10" s="131" t="s">
        <v>192</v>
      </c>
      <c r="C10" s="128">
        <v>0</v>
      </c>
      <c r="D10" s="128">
        <v>0</v>
      </c>
      <c r="E10" s="129">
        <f t="shared" si="0"/>
        <v>0</v>
      </c>
      <c r="F10" s="128">
        <v>0</v>
      </c>
      <c r="G10" s="128">
        <v>0</v>
      </c>
      <c r="H10" s="130">
        <v>0</v>
      </c>
    </row>
    <row r="11" spans="1:8" ht="27.6" x14ac:dyDescent="0.3">
      <c r="A11" s="65">
        <v>4</v>
      </c>
      <c r="B11" s="127" t="s">
        <v>193</v>
      </c>
      <c r="C11" s="128">
        <f>C12+C13</f>
        <v>0</v>
      </c>
      <c r="D11" s="128">
        <f>D12+D13</f>
        <v>0</v>
      </c>
      <c r="E11" s="129">
        <f t="shared" si="0"/>
        <v>0</v>
      </c>
      <c r="F11" s="128">
        <v>0</v>
      </c>
      <c r="G11" s="128">
        <v>0</v>
      </c>
      <c r="H11" s="130">
        <v>0</v>
      </c>
    </row>
    <row r="12" spans="1:8" x14ac:dyDescent="0.3">
      <c r="A12" s="65">
        <v>4.0999999999999996</v>
      </c>
      <c r="B12" s="131" t="s">
        <v>194</v>
      </c>
      <c r="C12" s="128">
        <v>0</v>
      </c>
      <c r="D12" s="128">
        <v>0</v>
      </c>
      <c r="E12" s="129">
        <f t="shared" si="0"/>
        <v>0</v>
      </c>
      <c r="F12" s="128">
        <v>0</v>
      </c>
      <c r="G12" s="128">
        <v>0</v>
      </c>
      <c r="H12" s="130">
        <v>0</v>
      </c>
    </row>
    <row r="13" spans="1:8" x14ac:dyDescent="0.3">
      <c r="A13" s="65">
        <v>4.2</v>
      </c>
      <c r="B13" s="131" t="s">
        <v>195</v>
      </c>
      <c r="C13" s="128">
        <v>0</v>
      </c>
      <c r="D13" s="128">
        <v>0</v>
      </c>
      <c r="E13" s="129">
        <f t="shared" si="0"/>
        <v>0</v>
      </c>
      <c r="F13" s="128">
        <v>0</v>
      </c>
      <c r="G13" s="128">
        <v>0</v>
      </c>
      <c r="H13" s="130">
        <v>0</v>
      </c>
    </row>
    <row r="14" spans="1:8" x14ac:dyDescent="0.3">
      <c r="A14" s="65">
        <v>5</v>
      </c>
      <c r="B14" s="132" t="s">
        <v>196</v>
      </c>
      <c r="C14" s="128">
        <f>C15+C16+C17+C23+C24+C25+C26</f>
        <v>395115.24</v>
      </c>
      <c r="D14" s="128">
        <f>D15+D16+D17+D23+D24+D25+D26</f>
        <v>239273562.88</v>
      </c>
      <c r="E14" s="129">
        <f t="shared" si="0"/>
        <v>239668678.12</v>
      </c>
      <c r="F14" s="128">
        <v>1007120</v>
      </c>
      <c r="G14" s="128">
        <v>97026932</v>
      </c>
      <c r="H14" s="130">
        <v>98034052</v>
      </c>
    </row>
    <row r="15" spans="1:8" x14ac:dyDescent="0.3">
      <c r="A15" s="65">
        <v>5.0999999999999996</v>
      </c>
      <c r="B15" s="133" t="s">
        <v>197</v>
      </c>
      <c r="C15" s="128">
        <v>395115.24</v>
      </c>
      <c r="D15" s="128">
        <v>4006090.4</v>
      </c>
      <c r="E15" s="129">
        <f t="shared" si="0"/>
        <v>4401205.6399999997</v>
      </c>
      <c r="F15" s="128">
        <v>986620</v>
      </c>
      <c r="G15" s="128">
        <v>1795825</v>
      </c>
      <c r="H15" s="130">
        <v>2782445</v>
      </c>
    </row>
    <row r="16" spans="1:8" x14ac:dyDescent="0.3">
      <c r="A16" s="65">
        <v>5.2</v>
      </c>
      <c r="B16" s="133" t="s">
        <v>198</v>
      </c>
      <c r="C16" s="128">
        <v>0</v>
      </c>
      <c r="D16" s="128">
        <v>0</v>
      </c>
      <c r="E16" s="129">
        <f t="shared" si="0"/>
        <v>0</v>
      </c>
      <c r="F16" s="128">
        <v>0</v>
      </c>
      <c r="G16" s="128">
        <v>0</v>
      </c>
      <c r="H16" s="130">
        <v>0</v>
      </c>
    </row>
    <row r="17" spans="1:10" x14ac:dyDescent="0.3">
      <c r="A17" s="65">
        <v>5.3</v>
      </c>
      <c r="B17" s="133" t="s">
        <v>199</v>
      </c>
      <c r="C17" s="128">
        <f>C18+C19+C20+C21+C22</f>
        <v>0</v>
      </c>
      <c r="D17" s="128">
        <f>D18+D19+D20+D21+D22</f>
        <v>213555928.5</v>
      </c>
      <c r="E17" s="129">
        <f t="shared" si="0"/>
        <v>213555928.5</v>
      </c>
      <c r="F17" s="128">
        <v>0</v>
      </c>
      <c r="G17" s="128">
        <v>82942830</v>
      </c>
      <c r="H17" s="130">
        <v>82942830</v>
      </c>
    </row>
    <row r="18" spans="1:10" x14ac:dyDescent="0.3">
      <c r="A18" s="65" t="s">
        <v>200</v>
      </c>
      <c r="B18" s="134" t="s">
        <v>201</v>
      </c>
      <c r="C18" s="128">
        <v>0</v>
      </c>
      <c r="D18" s="128">
        <v>62305747.909999996</v>
      </c>
      <c r="E18" s="129">
        <f t="shared" si="0"/>
        <v>62305747.909999996</v>
      </c>
      <c r="F18" s="128">
        <v>0</v>
      </c>
      <c r="G18" s="128">
        <v>22641426</v>
      </c>
      <c r="H18" s="130">
        <v>22641426</v>
      </c>
    </row>
    <row r="19" spans="1:10" x14ac:dyDescent="0.3">
      <c r="A19" s="65" t="s">
        <v>202</v>
      </c>
      <c r="B19" s="135" t="s">
        <v>203</v>
      </c>
      <c r="C19" s="128">
        <v>0</v>
      </c>
      <c r="D19" s="128">
        <v>40718782.759999998</v>
      </c>
      <c r="E19" s="129">
        <f t="shared" si="0"/>
        <v>40718782.759999998</v>
      </c>
      <c r="F19" s="128">
        <v>0</v>
      </c>
      <c r="G19" s="128">
        <v>19422062</v>
      </c>
      <c r="H19" s="130">
        <v>19422062</v>
      </c>
    </row>
    <row r="20" spans="1:10" x14ac:dyDescent="0.3">
      <c r="A20" s="65" t="s">
        <v>204</v>
      </c>
      <c r="B20" s="135" t="s">
        <v>205</v>
      </c>
      <c r="C20" s="128">
        <v>0</v>
      </c>
      <c r="D20" s="128">
        <v>18485032.649999999</v>
      </c>
      <c r="E20" s="129">
        <f t="shared" si="0"/>
        <v>18485032.649999999</v>
      </c>
      <c r="F20" s="128">
        <v>0</v>
      </c>
      <c r="G20" s="128">
        <v>1757336</v>
      </c>
      <c r="H20" s="130">
        <v>1757336</v>
      </c>
    </row>
    <row r="21" spans="1:10" x14ac:dyDescent="0.3">
      <c r="A21" s="65" t="s">
        <v>206</v>
      </c>
      <c r="B21" s="135" t="s">
        <v>207</v>
      </c>
      <c r="C21" s="128">
        <v>0</v>
      </c>
      <c r="D21" s="128">
        <v>92046365.180000007</v>
      </c>
      <c r="E21" s="129">
        <f t="shared" si="0"/>
        <v>92046365.180000007</v>
      </c>
      <c r="F21" s="128">
        <v>0</v>
      </c>
      <c r="G21" s="128">
        <v>39122006</v>
      </c>
      <c r="H21" s="130">
        <v>39122006</v>
      </c>
    </row>
    <row r="22" spans="1:10" x14ac:dyDescent="0.3">
      <c r="A22" s="65" t="s">
        <v>208</v>
      </c>
      <c r="B22" s="136" t="s">
        <v>209</v>
      </c>
      <c r="C22" s="128">
        <v>0</v>
      </c>
      <c r="D22" s="128">
        <v>0</v>
      </c>
      <c r="E22" s="129">
        <f t="shared" si="0"/>
        <v>0</v>
      </c>
      <c r="F22" s="128">
        <v>0</v>
      </c>
      <c r="G22" s="128">
        <v>0</v>
      </c>
      <c r="H22" s="130">
        <v>0</v>
      </c>
    </row>
    <row r="23" spans="1:10" x14ac:dyDescent="0.3">
      <c r="A23" s="65">
        <v>5.4</v>
      </c>
      <c r="B23" s="133" t="s">
        <v>210</v>
      </c>
      <c r="C23" s="128">
        <v>0</v>
      </c>
      <c r="D23" s="128">
        <v>21711543.98</v>
      </c>
      <c r="E23" s="129">
        <f t="shared" si="0"/>
        <v>21711543.98</v>
      </c>
      <c r="F23" s="128">
        <v>20500</v>
      </c>
      <c r="G23" s="128">
        <v>12288277</v>
      </c>
      <c r="H23" s="130">
        <v>12308777</v>
      </c>
    </row>
    <row r="24" spans="1:10" x14ac:dyDescent="0.3">
      <c r="A24" s="65">
        <v>5.5</v>
      </c>
      <c r="B24" s="133" t="s">
        <v>211</v>
      </c>
      <c r="C24" s="128">
        <v>0</v>
      </c>
      <c r="D24" s="128">
        <v>0</v>
      </c>
      <c r="E24" s="129">
        <f t="shared" si="0"/>
        <v>0</v>
      </c>
      <c r="F24" s="128">
        <v>0</v>
      </c>
      <c r="G24" s="128">
        <v>0</v>
      </c>
      <c r="H24" s="130">
        <v>0</v>
      </c>
    </row>
    <row r="25" spans="1:10" x14ac:dyDescent="0.3">
      <c r="A25" s="65">
        <v>5.6</v>
      </c>
      <c r="B25" s="133" t="s">
        <v>212</v>
      </c>
      <c r="C25" s="128">
        <v>0</v>
      </c>
      <c r="D25" s="128">
        <v>0</v>
      </c>
      <c r="E25" s="129">
        <f t="shared" si="0"/>
        <v>0</v>
      </c>
      <c r="F25" s="128">
        <v>0</v>
      </c>
      <c r="G25" s="128">
        <v>0</v>
      </c>
      <c r="H25" s="130">
        <v>0</v>
      </c>
    </row>
    <row r="26" spans="1:10" x14ac:dyDescent="0.3">
      <c r="A26" s="65">
        <v>5.7</v>
      </c>
      <c r="B26" s="133" t="s">
        <v>209</v>
      </c>
      <c r="C26" s="128">
        <v>0</v>
      </c>
      <c r="D26" s="128">
        <v>0</v>
      </c>
      <c r="E26" s="129">
        <f t="shared" si="0"/>
        <v>0</v>
      </c>
      <c r="F26" s="128">
        <v>0</v>
      </c>
      <c r="G26" s="128">
        <v>0</v>
      </c>
      <c r="H26" s="130">
        <v>0</v>
      </c>
    </row>
    <row r="27" spans="1:10" x14ac:dyDescent="0.3">
      <c r="A27" s="65">
        <v>6</v>
      </c>
      <c r="B27" s="132" t="s">
        <v>213</v>
      </c>
      <c r="C27" s="128">
        <v>10069101.48</v>
      </c>
      <c r="D27" s="128">
        <v>1018346.29</v>
      </c>
      <c r="E27" s="129">
        <f t="shared" si="0"/>
        <v>11087447.77</v>
      </c>
      <c r="F27" s="128">
        <v>2001074</v>
      </c>
      <c r="G27" s="128">
        <v>1278920</v>
      </c>
      <c r="H27" s="130">
        <v>3279994</v>
      </c>
    </row>
    <row r="28" spans="1:10" x14ac:dyDescent="0.3">
      <c r="A28" s="65">
        <v>7</v>
      </c>
      <c r="B28" s="132" t="s">
        <v>214</v>
      </c>
      <c r="C28" s="128">
        <v>3476832.27</v>
      </c>
      <c r="D28" s="128">
        <v>9137599.2799999993</v>
      </c>
      <c r="E28" s="129">
        <f t="shared" si="0"/>
        <v>12614431.549999999</v>
      </c>
      <c r="F28" s="128">
        <v>1546857</v>
      </c>
      <c r="G28" s="128">
        <v>2099823</v>
      </c>
      <c r="H28" s="130">
        <v>3646680</v>
      </c>
    </row>
    <row r="29" spans="1:10" x14ac:dyDescent="0.3">
      <c r="A29" s="65">
        <v>8</v>
      </c>
      <c r="B29" s="132" t="s">
        <v>215</v>
      </c>
      <c r="C29" s="128">
        <v>0</v>
      </c>
      <c r="D29" s="128">
        <v>0</v>
      </c>
      <c r="E29" s="129">
        <f t="shared" si="0"/>
        <v>0</v>
      </c>
      <c r="F29" s="128">
        <v>0</v>
      </c>
      <c r="G29" s="128">
        <v>0</v>
      </c>
      <c r="H29" s="130">
        <v>0</v>
      </c>
    </row>
    <row r="30" spans="1:10" x14ac:dyDescent="0.3">
      <c r="A30" s="65">
        <v>9</v>
      </c>
      <c r="B30" s="127" t="s">
        <v>216</v>
      </c>
      <c r="C30" s="128">
        <f>C31+C32+C33+C34+C35+C36+C37</f>
        <v>0</v>
      </c>
      <c r="D30" s="128">
        <f>D31+D32+D33+D34+D35+D36+D37</f>
        <v>33207600</v>
      </c>
      <c r="E30" s="129">
        <f t="shared" si="0"/>
        <v>33207600</v>
      </c>
      <c r="F30" s="128">
        <v>1315000</v>
      </c>
      <c r="G30" s="128">
        <v>16171800</v>
      </c>
      <c r="H30" s="130">
        <v>17486800</v>
      </c>
    </row>
    <row r="31" spans="1:10" ht="27.6" x14ac:dyDescent="0.3">
      <c r="A31" s="65">
        <v>9.1</v>
      </c>
      <c r="B31" s="131" t="s">
        <v>217</v>
      </c>
      <c r="C31" s="128">
        <v>0</v>
      </c>
      <c r="D31" s="128">
        <v>0</v>
      </c>
      <c r="E31" s="129">
        <f>C31+D31</f>
        <v>0</v>
      </c>
      <c r="F31" s="128">
        <v>0</v>
      </c>
      <c r="G31" s="128">
        <v>0</v>
      </c>
      <c r="H31" s="130">
        <v>0</v>
      </c>
      <c r="J31" s="37"/>
    </row>
    <row r="32" spans="1:10" ht="27.6" x14ac:dyDescent="0.3">
      <c r="A32" s="65">
        <v>9.1999999999999993</v>
      </c>
      <c r="B32" s="131" t="s">
        <v>218</v>
      </c>
      <c r="C32" s="128">
        <v>0</v>
      </c>
      <c r="D32" s="128">
        <v>33207600</v>
      </c>
      <c r="E32" s="129">
        <f t="shared" si="0"/>
        <v>33207600</v>
      </c>
      <c r="F32" s="128">
        <v>1315000</v>
      </c>
      <c r="G32" s="128">
        <v>16171800</v>
      </c>
      <c r="H32" s="130">
        <v>17486800</v>
      </c>
    </row>
    <row r="33" spans="1:8" ht="27.6" x14ac:dyDescent="0.3">
      <c r="A33" s="65">
        <v>9.3000000000000007</v>
      </c>
      <c r="B33" s="131" t="s">
        <v>219</v>
      </c>
      <c r="C33" s="128">
        <v>0</v>
      </c>
      <c r="D33" s="128">
        <v>0</v>
      </c>
      <c r="E33" s="129">
        <f t="shared" si="0"/>
        <v>0</v>
      </c>
      <c r="F33" s="128">
        <v>0</v>
      </c>
      <c r="G33" s="128">
        <v>0</v>
      </c>
      <c r="H33" s="130">
        <v>0</v>
      </c>
    </row>
    <row r="34" spans="1:8" x14ac:dyDescent="0.3">
      <c r="A34" s="65">
        <v>9.4</v>
      </c>
      <c r="B34" s="131" t="s">
        <v>220</v>
      </c>
      <c r="C34" s="128">
        <v>0</v>
      </c>
      <c r="D34" s="128">
        <v>0</v>
      </c>
      <c r="E34" s="129">
        <f t="shared" si="0"/>
        <v>0</v>
      </c>
      <c r="F34" s="128">
        <v>0</v>
      </c>
      <c r="G34" s="128">
        <v>0</v>
      </c>
      <c r="H34" s="130">
        <v>0</v>
      </c>
    </row>
    <row r="35" spans="1:8" x14ac:dyDescent="0.3">
      <c r="A35" s="65">
        <v>9.5</v>
      </c>
      <c r="B35" s="131" t="s">
        <v>221</v>
      </c>
      <c r="C35" s="128">
        <v>0</v>
      </c>
      <c r="D35" s="128">
        <v>0</v>
      </c>
      <c r="E35" s="129">
        <f t="shared" si="0"/>
        <v>0</v>
      </c>
      <c r="F35" s="128">
        <v>0</v>
      </c>
      <c r="G35" s="128">
        <v>0</v>
      </c>
      <c r="H35" s="130">
        <v>0</v>
      </c>
    </row>
    <row r="36" spans="1:8" ht="27.6" x14ac:dyDescent="0.3">
      <c r="A36" s="65">
        <v>9.6</v>
      </c>
      <c r="B36" s="131" t="s">
        <v>222</v>
      </c>
      <c r="C36" s="128">
        <v>0</v>
      </c>
      <c r="D36" s="128">
        <v>0</v>
      </c>
      <c r="E36" s="129">
        <f t="shared" si="0"/>
        <v>0</v>
      </c>
      <c r="F36" s="128">
        <v>0</v>
      </c>
      <c r="G36" s="128">
        <v>0</v>
      </c>
      <c r="H36" s="130">
        <v>0</v>
      </c>
    </row>
    <row r="37" spans="1:8" ht="27.6" x14ac:dyDescent="0.3">
      <c r="A37" s="65">
        <v>9.6999999999999993</v>
      </c>
      <c r="B37" s="131" t="s">
        <v>223</v>
      </c>
      <c r="C37" s="128">
        <v>0</v>
      </c>
      <c r="D37" s="128">
        <v>0</v>
      </c>
      <c r="E37" s="129">
        <f t="shared" si="0"/>
        <v>0</v>
      </c>
      <c r="F37" s="128">
        <v>0</v>
      </c>
      <c r="G37" s="128">
        <v>0</v>
      </c>
      <c r="H37" s="130">
        <v>0</v>
      </c>
    </row>
    <row r="38" spans="1:8" x14ac:dyDescent="0.3">
      <c r="A38" s="65">
        <v>10</v>
      </c>
      <c r="B38" s="132" t="s">
        <v>224</v>
      </c>
      <c r="C38" s="128">
        <f>C39+C40+C41+C42</f>
        <v>3986773.67</v>
      </c>
      <c r="D38" s="128">
        <f>D39+D40+D41+D42</f>
        <v>4956185.41</v>
      </c>
      <c r="E38" s="129">
        <f t="shared" si="0"/>
        <v>8942959.0800000001</v>
      </c>
      <c r="F38" s="128">
        <v>4298369.49</v>
      </c>
      <c r="G38" s="128">
        <v>4581021</v>
      </c>
      <c r="H38" s="130">
        <v>8879390.4900000002</v>
      </c>
    </row>
    <row r="39" spans="1:8" x14ac:dyDescent="0.3">
      <c r="A39" s="65">
        <v>10.1</v>
      </c>
      <c r="B39" s="131" t="s">
        <v>225</v>
      </c>
      <c r="C39" s="128">
        <v>1.5</v>
      </c>
      <c r="D39" s="128">
        <v>0</v>
      </c>
      <c r="E39" s="129">
        <f t="shared" si="0"/>
        <v>1.5</v>
      </c>
      <c r="F39" s="128">
        <v>50993.489999999991</v>
      </c>
      <c r="G39" s="128">
        <v>0</v>
      </c>
      <c r="H39" s="130">
        <v>50993.489999999991</v>
      </c>
    </row>
    <row r="40" spans="1:8" ht="27.6" x14ac:dyDescent="0.3">
      <c r="A40" s="65">
        <v>10.199999999999999</v>
      </c>
      <c r="B40" s="131" t="s">
        <v>226</v>
      </c>
      <c r="C40" s="128">
        <v>1682325</v>
      </c>
      <c r="D40" s="128">
        <v>2273998</v>
      </c>
      <c r="E40" s="129">
        <f t="shared" si="0"/>
        <v>3956323</v>
      </c>
      <c r="F40" s="128">
        <v>1583433</v>
      </c>
      <c r="G40" s="128">
        <v>2215964</v>
      </c>
      <c r="H40" s="130">
        <v>3799397</v>
      </c>
    </row>
    <row r="41" spans="1:8" ht="27.6" x14ac:dyDescent="0.3">
      <c r="A41" s="65">
        <v>10.3</v>
      </c>
      <c r="B41" s="131" t="s">
        <v>227</v>
      </c>
      <c r="C41" s="128">
        <v>461037.16999999981</v>
      </c>
      <c r="D41" s="128">
        <v>290450.40999999997</v>
      </c>
      <c r="E41" s="129">
        <f t="shared" si="0"/>
        <v>751487.57999999984</v>
      </c>
      <c r="F41" s="128">
        <v>765707</v>
      </c>
      <c r="G41" s="128">
        <v>15247</v>
      </c>
      <c r="H41" s="130">
        <v>780954</v>
      </c>
    </row>
    <row r="42" spans="1:8" ht="27.6" x14ac:dyDescent="0.3">
      <c r="A42" s="65">
        <v>10.4</v>
      </c>
      <c r="B42" s="131" t="s">
        <v>228</v>
      </c>
      <c r="C42" s="128">
        <v>1843410</v>
      </c>
      <c r="D42" s="128">
        <v>2391737</v>
      </c>
      <c r="E42" s="129">
        <f t="shared" si="0"/>
        <v>4235147</v>
      </c>
      <c r="F42" s="128">
        <v>1898236</v>
      </c>
      <c r="G42" s="128">
        <v>2349810</v>
      </c>
      <c r="H42" s="130">
        <v>4248046</v>
      </c>
    </row>
    <row r="43" spans="1:8" x14ac:dyDescent="0.3">
      <c r="A43" s="65">
        <v>11</v>
      </c>
      <c r="B43" s="137" t="s">
        <v>229</v>
      </c>
      <c r="C43" s="128">
        <v>0</v>
      </c>
      <c r="D43" s="128">
        <v>0</v>
      </c>
      <c r="E43" s="129">
        <f t="shared" si="0"/>
        <v>0</v>
      </c>
      <c r="F43" s="128">
        <v>0</v>
      </c>
      <c r="G43" s="128">
        <v>0</v>
      </c>
      <c r="H43" s="130">
        <v>0</v>
      </c>
    </row>
    <row r="44" spans="1:8" x14ac:dyDescent="0.3">
      <c r="C44" s="138"/>
      <c r="D44" s="138"/>
      <c r="E44" s="138"/>
      <c r="F44" s="138"/>
      <c r="G44" s="138"/>
      <c r="H44" s="138"/>
    </row>
    <row r="45" spans="1:8" x14ac:dyDescent="0.3">
      <c r="C45" s="138"/>
      <c r="D45" s="138"/>
      <c r="E45" s="138"/>
      <c r="F45" s="138"/>
      <c r="G45" s="138"/>
      <c r="H45" s="138"/>
    </row>
    <row r="46" spans="1:8" x14ac:dyDescent="0.3">
      <c r="C46" s="138"/>
      <c r="D46" s="138"/>
      <c r="E46" s="138"/>
      <c r="F46" s="138"/>
      <c r="G46" s="138"/>
      <c r="H46" s="138"/>
    </row>
    <row r="47" spans="1:8" x14ac:dyDescent="0.3">
      <c r="C47" s="138"/>
      <c r="D47" s="138"/>
      <c r="E47" s="138"/>
      <c r="F47" s="138"/>
      <c r="G47" s="138"/>
      <c r="H47" s="138"/>
    </row>
    <row r="51" spans="5:6" x14ac:dyDescent="0.3">
      <c r="E51" s="37"/>
      <c r="F51" s="37"/>
    </row>
  </sheetData>
  <mergeCells count="4">
    <mergeCell ref="A4:A5"/>
    <mergeCell ref="B4:B5"/>
    <mergeCell ref="C4:E4"/>
    <mergeCell ref="F4:H4"/>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D528B-0875-4D52-848E-61DDEF73408C}">
  <dimension ref="A1:G35"/>
  <sheetViews>
    <sheetView zoomScale="145" zoomScaleNormal="145" workbookViewId="0">
      <pane xSplit="1" ySplit="4" topLeftCell="B5" activePane="bottomRight" state="frozen"/>
      <selection activeCell="B2" sqref="B2:C6"/>
      <selection pane="topRight" activeCell="B2" sqref="B2:C6"/>
      <selection pane="bottomLeft" activeCell="B2" sqref="B2:C6"/>
      <selection pane="bottomRight" activeCell="B9" sqref="B9"/>
    </sheetView>
  </sheetViews>
  <sheetFormatPr defaultColWidth="9.109375" defaultRowHeight="13.8" x14ac:dyDescent="0.3"/>
  <cols>
    <col min="1" max="1" width="9.5546875" style="20" bestFit="1" customWidth="1"/>
    <col min="2" max="2" width="93.5546875" style="20" customWidth="1"/>
    <col min="3" max="5" width="11.6640625" style="20" customWidth="1"/>
    <col min="6" max="6" width="11.6640625" style="139" customWidth="1"/>
    <col min="7" max="7" width="13.6640625" style="139" customWidth="1"/>
    <col min="8" max="8" width="9.6640625" style="139" customWidth="1"/>
    <col min="9" max="16384" width="9.109375" style="139"/>
  </cols>
  <sheetData>
    <row r="1" spans="1:7" x14ac:dyDescent="0.3">
      <c r="A1" s="21" t="s">
        <v>41</v>
      </c>
      <c r="B1" s="23" t="str">
        <f>Info!C2</f>
        <v>სს სილქ ბანკი</v>
      </c>
      <c r="C1" s="23"/>
      <c r="D1" s="23"/>
    </row>
    <row r="2" spans="1:7" x14ac:dyDescent="0.3">
      <c r="A2" s="21" t="s">
        <v>42</v>
      </c>
      <c r="B2" s="24">
        <f>'1. key ratios'!B2</f>
        <v>45747</v>
      </c>
      <c r="C2" s="23"/>
      <c r="D2" s="23"/>
    </row>
    <row r="3" spans="1:7" x14ac:dyDescent="0.3">
      <c r="A3" s="21"/>
      <c r="B3" s="23"/>
      <c r="C3" s="23"/>
      <c r="D3" s="23"/>
    </row>
    <row r="4" spans="1:7" ht="40.5" customHeight="1" thickBot="1" x14ac:dyDescent="0.35">
      <c r="A4" s="140" t="s">
        <v>230</v>
      </c>
      <c r="B4" s="141" t="s">
        <v>16</v>
      </c>
      <c r="C4" s="142" t="s">
        <v>231</v>
      </c>
      <c r="D4" s="142"/>
    </row>
    <row r="5" spans="1:7" ht="15" customHeight="1" x14ac:dyDescent="0.25">
      <c r="A5" s="143" t="s">
        <v>45</v>
      </c>
      <c r="B5" s="144"/>
      <c r="C5" s="145" t="str">
        <f>INT((MONTH($B$2))/3)&amp;"Q"&amp;"-"&amp;YEAR($B$2)</f>
        <v>1Q-2025</v>
      </c>
      <c r="D5" s="145" t="str">
        <f>IF(INT(MONTH($B$2))=3, "4"&amp;"Q"&amp;"-"&amp;YEAR($B$2)-1, IF(INT(MONTH($B$2))=6, "1"&amp;"Q"&amp;"-"&amp;YEAR($B$2), IF(INT(MONTH($B$2))=9, "2"&amp;"Q"&amp;"-"&amp;YEAR($B$2),IF(INT(MONTH($B$2))=12, "3"&amp;"Q"&amp;"-"&amp;YEAR($B$2), 0))))</f>
        <v>4Q-2024</v>
      </c>
      <c r="E5" s="145" t="str">
        <f>IF(INT(MONTH($B$2))=3, "3"&amp;"Q"&amp;"-"&amp;YEAR($B$2)-1, IF(INT(MONTH($B$2))=6, "4"&amp;"Q"&amp;"-"&amp;YEAR($B$2)-1, IF(INT(MONTH($B$2))=9, "1"&amp;"Q"&amp;"-"&amp;YEAR($B$2),IF(INT(MONTH($B$2))=12, "2"&amp;"Q"&amp;"-"&amp;YEAR($B$2), 0))))</f>
        <v>3Q-2024</v>
      </c>
      <c r="F5" s="145" t="str">
        <f>IF(INT(MONTH($B$2))=3, "2"&amp;"Q"&amp;"-"&amp;YEAR($B$2)-1, IF(INT(MONTH($B$2))=6, "3"&amp;"Q"&amp;"-"&amp;YEAR($B$2)-1, IF(INT(MONTH($B$2))=9, "4"&amp;"Q"&amp;"-"&amp;YEAR($B$2)-1,IF(INT(MONTH($B$2))=12, "1"&amp;"Q"&amp;"-"&amp;YEAR($B$2), 0))))</f>
        <v>2Q-2024</v>
      </c>
      <c r="G5" s="145" t="str">
        <f>IF(INT(MONTH($B$2))=3, "1"&amp;"Q"&amp;"-"&amp;YEAR($B$2)-1, IF(INT(MONTH($B$2))=6, "2"&amp;"Q"&amp;"-"&amp;YEAR($B$2)-1, IF(INT(MONTH($B$2))=9, "3"&amp;"Q"&amp;"-"&amp;YEAR($B$2)-1,IF(INT(MONTH($B$2))=12, "4"&amp;"Q"&amp;"-"&amp;YEAR($B$2)-1, 0))))</f>
        <v>1Q-2024</v>
      </c>
    </row>
    <row r="6" spans="1:7" ht="15" customHeight="1" x14ac:dyDescent="0.25">
      <c r="A6" s="146">
        <v>1</v>
      </c>
      <c r="B6" s="147" t="s">
        <v>232</v>
      </c>
      <c r="C6" s="148">
        <f>C7+C9+C10</f>
        <v>167463265.40874037</v>
      </c>
      <c r="D6" s="148">
        <v>181360783.88618305</v>
      </c>
      <c r="E6" s="148">
        <v>159700294.78556013</v>
      </c>
      <c r="F6" s="148">
        <v>146303205.7720727</v>
      </c>
      <c r="G6" s="149">
        <v>116957037.78093955</v>
      </c>
    </row>
    <row r="7" spans="1:7" ht="15" customHeight="1" x14ac:dyDescent="0.25">
      <c r="A7" s="146">
        <v>1.1000000000000001</v>
      </c>
      <c r="B7" s="150" t="s">
        <v>1034</v>
      </c>
      <c r="C7" s="151">
        <v>160349597.18862849</v>
      </c>
      <c r="D7" s="151">
        <v>174839003.45347792</v>
      </c>
      <c r="E7" s="152">
        <v>154330837.78556013</v>
      </c>
      <c r="F7" s="151">
        <v>139767862.17821136</v>
      </c>
      <c r="G7" s="153">
        <v>112969832.30927244</v>
      </c>
    </row>
    <row r="8" spans="1:7" ht="27.6" x14ac:dyDescent="0.25">
      <c r="A8" s="146" t="s">
        <v>233</v>
      </c>
      <c r="B8" s="154" t="s">
        <v>234</v>
      </c>
      <c r="C8" s="151"/>
      <c r="D8" s="151"/>
      <c r="E8" s="152"/>
      <c r="F8" s="151"/>
      <c r="G8" s="153"/>
    </row>
    <row r="9" spans="1:7" ht="15" customHeight="1" x14ac:dyDescent="0.25">
      <c r="A9" s="146">
        <v>1.2</v>
      </c>
      <c r="B9" s="150" t="s">
        <v>235</v>
      </c>
      <c r="C9" s="151">
        <v>6164403.5602633301</v>
      </c>
      <c r="D9" s="151">
        <v>5511332.4327051211</v>
      </c>
      <c r="E9" s="152">
        <v>4714329</v>
      </c>
      <c r="F9" s="151">
        <v>5787333.593861334</v>
      </c>
      <c r="G9" s="153">
        <v>3637469.4716671063</v>
      </c>
    </row>
    <row r="10" spans="1:7" ht="15" customHeight="1" x14ac:dyDescent="0.25">
      <c r="A10" s="146">
        <v>1.3</v>
      </c>
      <c r="B10" s="155" t="s">
        <v>28</v>
      </c>
      <c r="C10" s="151">
        <v>949264.65984853276</v>
      </c>
      <c r="D10" s="151">
        <v>1010448</v>
      </c>
      <c r="E10" s="152">
        <v>655128</v>
      </c>
      <c r="F10" s="151">
        <v>748010</v>
      </c>
      <c r="G10" s="153">
        <v>349736</v>
      </c>
    </row>
    <row r="11" spans="1:7" ht="15" customHeight="1" x14ac:dyDescent="0.25">
      <c r="A11" s="146">
        <v>2</v>
      </c>
      <c r="B11" s="147" t="s">
        <v>236</v>
      </c>
      <c r="C11" s="151">
        <v>930743.94357080269</v>
      </c>
      <c r="D11" s="151">
        <v>598178.90912198694</v>
      </c>
      <c r="E11" s="152">
        <v>284011.43371421</v>
      </c>
      <c r="F11" s="151">
        <v>834254.09875951475</v>
      </c>
      <c r="G11" s="153">
        <v>618164.27297467901</v>
      </c>
    </row>
    <row r="12" spans="1:7" ht="15" customHeight="1" x14ac:dyDescent="0.25">
      <c r="A12" s="146">
        <v>3</v>
      </c>
      <c r="B12" s="147" t="s">
        <v>237</v>
      </c>
      <c r="C12" s="151">
        <v>11330379.510855546</v>
      </c>
      <c r="D12" s="151">
        <v>11330379.510855546</v>
      </c>
      <c r="E12" s="152">
        <v>9176496.3328977302</v>
      </c>
      <c r="F12" s="151">
        <v>9176496.3328977302</v>
      </c>
      <c r="G12" s="153">
        <v>9168301.2517249286</v>
      </c>
    </row>
    <row r="13" spans="1:7" ht="15" customHeight="1" thickBot="1" x14ac:dyDescent="0.3">
      <c r="A13" s="156">
        <v>4</v>
      </c>
      <c r="B13" s="157" t="s">
        <v>238</v>
      </c>
      <c r="C13" s="158">
        <f>C6+C11+C12</f>
        <v>179724388.86316672</v>
      </c>
      <c r="D13" s="158">
        <v>193289342.3061606</v>
      </c>
      <c r="E13" s="158">
        <v>169160802.55217206</v>
      </c>
      <c r="F13" s="158">
        <v>156313956.20372993</v>
      </c>
      <c r="G13" s="159">
        <v>126743503.30563916</v>
      </c>
    </row>
    <row r="14" spans="1:7" x14ac:dyDescent="0.3">
      <c r="B14" s="53"/>
    </row>
    <row r="15" spans="1:7" x14ac:dyDescent="0.3">
      <c r="B15" s="53"/>
      <c r="C15" s="160"/>
    </row>
    <row r="16" spans="1:7" x14ac:dyDescent="0.3">
      <c r="B16" s="53"/>
    </row>
    <row r="17" spans="2:7" x14ac:dyDescent="0.3">
      <c r="B17" s="53"/>
    </row>
    <row r="18" spans="2:7" x14ac:dyDescent="0.3">
      <c r="B18" s="53"/>
      <c r="D18" s="161"/>
    </row>
    <row r="22" spans="2:7" x14ac:dyDescent="0.3">
      <c r="B22" s="162"/>
    </row>
    <row r="25" spans="2:7" x14ac:dyDescent="0.3">
      <c r="D25" s="161"/>
      <c r="E25" s="161"/>
      <c r="F25" s="161"/>
      <c r="G25" s="161"/>
    </row>
    <row r="26" spans="2:7" x14ac:dyDescent="0.3">
      <c r="D26" s="161"/>
      <c r="E26" s="161"/>
      <c r="F26" s="161"/>
      <c r="G26" s="161"/>
    </row>
    <row r="27" spans="2:7" x14ac:dyDescent="0.3">
      <c r="D27" s="161"/>
      <c r="E27" s="161"/>
      <c r="F27" s="161"/>
      <c r="G27" s="161"/>
    </row>
    <row r="28" spans="2:7" x14ac:dyDescent="0.3">
      <c r="D28" s="161"/>
      <c r="E28" s="161"/>
      <c r="F28" s="161"/>
      <c r="G28" s="161"/>
    </row>
    <row r="29" spans="2:7" x14ac:dyDescent="0.3">
      <c r="D29" s="161"/>
      <c r="E29" s="161"/>
      <c r="F29" s="161"/>
      <c r="G29" s="161"/>
    </row>
    <row r="30" spans="2:7" x14ac:dyDescent="0.3">
      <c r="D30" s="161"/>
      <c r="E30" s="161"/>
      <c r="F30" s="161"/>
      <c r="G30" s="161"/>
    </row>
    <row r="31" spans="2:7" x14ac:dyDescent="0.3">
      <c r="D31" s="161"/>
      <c r="E31" s="161"/>
      <c r="F31" s="161"/>
      <c r="G31" s="161"/>
    </row>
    <row r="32" spans="2:7" x14ac:dyDescent="0.3">
      <c r="D32" s="161"/>
      <c r="E32" s="161"/>
      <c r="F32" s="161"/>
      <c r="G32" s="161"/>
    </row>
    <row r="33" spans="4:7" x14ac:dyDescent="0.3">
      <c r="D33" s="161"/>
      <c r="E33" s="161"/>
      <c r="F33" s="161"/>
      <c r="G33" s="161"/>
    </row>
    <row r="34" spans="4:7" x14ac:dyDescent="0.3">
      <c r="D34" s="161"/>
      <c r="E34" s="161"/>
      <c r="F34" s="161"/>
      <c r="G34" s="161"/>
    </row>
    <row r="35" spans="4:7" x14ac:dyDescent="0.3">
      <c r="D35" s="161"/>
      <c r="E35" s="161"/>
      <c r="F35" s="161"/>
      <c r="G35" s="16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AE80E-A9A7-4788-AA87-D9121303232C}">
  <dimension ref="A1:C36"/>
  <sheetViews>
    <sheetView showGridLines="0" zoomScale="115" zoomScaleNormal="115" workbookViewId="0">
      <pane xSplit="1" ySplit="4" topLeftCell="B21" activePane="bottomRight" state="frozen"/>
      <selection activeCell="B2" sqref="B2:C6"/>
      <selection pane="topRight" activeCell="B2" sqref="B2:C6"/>
      <selection pane="bottomLeft" activeCell="B2" sqref="B2:C6"/>
      <selection pane="bottomRight" activeCell="C23" sqref="C23"/>
    </sheetView>
  </sheetViews>
  <sheetFormatPr defaultRowHeight="14.4" x14ac:dyDescent="0.3"/>
  <cols>
    <col min="1" max="1" width="9.5546875" style="20" bestFit="1" customWidth="1"/>
    <col min="2" max="2" width="53.6640625" style="20" customWidth="1"/>
    <col min="3" max="3" width="36.109375" style="20" customWidth="1"/>
  </cols>
  <sheetData>
    <row r="1" spans="1:3" x14ac:dyDescent="0.3">
      <c r="A1" s="20" t="s">
        <v>41</v>
      </c>
      <c r="B1" s="20" t="str">
        <f>Info!C2</f>
        <v>სს სილქ ბანკი</v>
      </c>
    </row>
    <row r="2" spans="1:3" x14ac:dyDescent="0.3">
      <c r="A2" s="20" t="s">
        <v>42</v>
      </c>
      <c r="B2" s="24">
        <f>'1. key ratios'!B2</f>
        <v>45747</v>
      </c>
    </row>
    <row r="4" spans="1:3" ht="40.5" customHeight="1" thickBot="1" x14ac:dyDescent="0.35">
      <c r="A4" s="164" t="s">
        <v>239</v>
      </c>
      <c r="B4" s="839" t="s">
        <v>17</v>
      </c>
      <c r="C4" s="839"/>
    </row>
    <row r="5" spans="1:3" x14ac:dyDescent="0.3">
      <c r="A5" s="165"/>
      <c r="B5" s="166" t="s">
        <v>240</v>
      </c>
      <c r="C5" s="125" t="s">
        <v>241</v>
      </c>
    </row>
    <row r="6" spans="1:3" ht="15" x14ac:dyDescent="0.35">
      <c r="A6" s="167">
        <v>1</v>
      </c>
      <c r="B6" s="168" t="s">
        <v>242</v>
      </c>
      <c r="C6" s="169" t="s">
        <v>243</v>
      </c>
    </row>
    <row r="7" spans="1:3" ht="15" x14ac:dyDescent="0.35">
      <c r="A7" s="167">
        <v>2</v>
      </c>
      <c r="B7" s="168" t="s">
        <v>244</v>
      </c>
      <c r="C7" s="169" t="s">
        <v>245</v>
      </c>
    </row>
    <row r="8" spans="1:3" ht="15" x14ac:dyDescent="0.35">
      <c r="A8" s="167">
        <v>3</v>
      </c>
      <c r="B8" s="168" t="s">
        <v>246</v>
      </c>
      <c r="C8" s="169" t="s">
        <v>245</v>
      </c>
    </row>
    <row r="9" spans="1:3" ht="15" x14ac:dyDescent="0.35">
      <c r="A9" s="167">
        <v>4</v>
      </c>
      <c r="B9" s="168" t="s">
        <v>247</v>
      </c>
      <c r="C9" s="169" t="s">
        <v>245</v>
      </c>
    </row>
    <row r="10" spans="1:3" ht="15" x14ac:dyDescent="0.35">
      <c r="A10" s="167">
        <v>5</v>
      </c>
      <c r="B10" s="168" t="s">
        <v>248</v>
      </c>
      <c r="C10" s="169" t="s">
        <v>249</v>
      </c>
    </row>
    <row r="11" spans="1:3" ht="15" x14ac:dyDescent="0.35">
      <c r="A11" s="167">
        <v>6</v>
      </c>
      <c r="B11" s="168" t="s">
        <v>250</v>
      </c>
      <c r="C11" s="169" t="s">
        <v>249</v>
      </c>
    </row>
    <row r="12" spans="1:3" ht="15" x14ac:dyDescent="0.35">
      <c r="A12" s="167"/>
      <c r="B12" s="840"/>
      <c r="C12" s="841"/>
    </row>
    <row r="13" spans="1:3" ht="41.4" x14ac:dyDescent="0.3">
      <c r="A13" s="167"/>
      <c r="B13" s="170" t="s">
        <v>251</v>
      </c>
      <c r="C13" s="171" t="s">
        <v>252</v>
      </c>
    </row>
    <row r="14" spans="1:3" x14ac:dyDescent="0.3">
      <c r="A14" s="167">
        <v>1</v>
      </c>
      <c r="B14" s="172" t="s">
        <v>253</v>
      </c>
      <c r="C14" s="173" t="s">
        <v>254</v>
      </c>
    </row>
    <row r="15" spans="1:3" x14ac:dyDescent="0.3">
      <c r="A15" s="167">
        <v>2</v>
      </c>
      <c r="B15" s="174" t="s">
        <v>255</v>
      </c>
      <c r="C15" s="173" t="s">
        <v>256</v>
      </c>
    </row>
    <row r="16" spans="1:3" x14ac:dyDescent="0.3">
      <c r="A16" s="167">
        <v>3</v>
      </c>
      <c r="B16" s="174" t="s">
        <v>257</v>
      </c>
      <c r="C16" s="173" t="s">
        <v>258</v>
      </c>
    </row>
    <row r="17" spans="1:3" ht="27.6" x14ac:dyDescent="0.3">
      <c r="A17" s="167">
        <v>4</v>
      </c>
      <c r="B17" s="172" t="s">
        <v>259</v>
      </c>
      <c r="C17" s="173" t="s">
        <v>260</v>
      </c>
    </row>
    <row r="18" spans="1:3" x14ac:dyDescent="0.3">
      <c r="A18" s="167">
        <v>5</v>
      </c>
      <c r="B18" s="172" t="s">
        <v>261</v>
      </c>
      <c r="C18" s="173" t="s">
        <v>262</v>
      </c>
    </row>
    <row r="19" spans="1:3" ht="27.6" x14ac:dyDescent="0.3">
      <c r="A19" s="167">
        <v>6</v>
      </c>
      <c r="B19" s="172" t="s">
        <v>263</v>
      </c>
      <c r="C19" s="173" t="s">
        <v>264</v>
      </c>
    </row>
    <row r="20" spans="1:3" x14ac:dyDescent="0.3">
      <c r="A20" s="167"/>
      <c r="B20" s="172"/>
      <c r="C20" s="175"/>
    </row>
    <row r="21" spans="1:3" ht="26.4" customHeight="1" x14ac:dyDescent="0.3">
      <c r="A21" s="167"/>
      <c r="B21" s="842" t="s">
        <v>265</v>
      </c>
      <c r="C21" s="843"/>
    </row>
    <row r="22" spans="1:3" ht="19.8" customHeight="1" x14ac:dyDescent="0.3">
      <c r="A22" s="167">
        <v>1</v>
      </c>
      <c r="B22" s="671" t="s">
        <v>266</v>
      </c>
      <c r="C22" s="672">
        <v>0.56699790000000005</v>
      </c>
    </row>
    <row r="23" spans="1:3" ht="15" customHeight="1" x14ac:dyDescent="0.35">
      <c r="A23" s="167">
        <v>2</v>
      </c>
      <c r="B23" s="168" t="s">
        <v>267</v>
      </c>
      <c r="C23" s="177">
        <v>0.35099999999999998</v>
      </c>
    </row>
    <row r="24" spans="1:3" ht="15" x14ac:dyDescent="0.35">
      <c r="A24" s="167">
        <v>3</v>
      </c>
      <c r="B24" s="168" t="s">
        <v>268</v>
      </c>
      <c r="C24" s="177">
        <v>8.2022600000000001E-2</v>
      </c>
    </row>
    <row r="25" spans="1:3" ht="15" x14ac:dyDescent="0.35">
      <c r="A25" s="167"/>
      <c r="B25" s="168"/>
      <c r="C25" s="178"/>
    </row>
    <row r="26" spans="1:3" ht="32.4" customHeight="1" x14ac:dyDescent="0.3">
      <c r="A26" s="167"/>
      <c r="B26" s="842" t="s">
        <v>269</v>
      </c>
      <c r="C26" s="843"/>
    </row>
    <row r="27" spans="1:3" ht="29.25" customHeight="1" x14ac:dyDescent="0.35">
      <c r="A27" s="167">
        <v>1</v>
      </c>
      <c r="B27" s="168" t="s">
        <v>266</v>
      </c>
      <c r="C27" s="180">
        <v>0.56699790000000005</v>
      </c>
    </row>
    <row r="28" spans="1:3" ht="15" customHeight="1" x14ac:dyDescent="0.35">
      <c r="A28" s="181">
        <v>1.1000000000000001</v>
      </c>
      <c r="B28" s="182" t="s">
        <v>270</v>
      </c>
      <c r="C28" s="183">
        <v>0.35099999999999998</v>
      </c>
    </row>
    <row r="29" spans="1:3" ht="15" x14ac:dyDescent="0.35">
      <c r="A29" s="181">
        <v>1.2</v>
      </c>
      <c r="B29" s="182" t="s">
        <v>271</v>
      </c>
      <c r="C29" s="183">
        <v>0.16205</v>
      </c>
    </row>
    <row r="30" spans="1:3" ht="15" x14ac:dyDescent="0.35">
      <c r="A30" s="181">
        <v>1.3</v>
      </c>
      <c r="B30" s="182" t="s">
        <v>272</v>
      </c>
      <c r="C30" s="183">
        <v>5.398E-2</v>
      </c>
    </row>
    <row r="31" spans="1:3" ht="15" x14ac:dyDescent="0.35">
      <c r="A31" s="181">
        <v>2</v>
      </c>
      <c r="B31" s="182" t="s">
        <v>267</v>
      </c>
      <c r="C31" s="183">
        <v>0.35099999999999998</v>
      </c>
    </row>
    <row r="32" spans="1:3" ht="28.8" x14ac:dyDescent="0.35">
      <c r="A32" s="181">
        <v>2.1</v>
      </c>
      <c r="B32" s="182" t="s">
        <v>273</v>
      </c>
      <c r="C32" s="183">
        <v>0.35099999999999998</v>
      </c>
    </row>
    <row r="33" spans="1:3" ht="15" x14ac:dyDescent="0.35">
      <c r="A33" s="184" t="s">
        <v>274</v>
      </c>
      <c r="B33" s="182" t="s">
        <v>275</v>
      </c>
      <c r="C33" s="183">
        <v>0.35099999999999998</v>
      </c>
    </row>
    <row r="34" spans="1:3" ht="15" x14ac:dyDescent="0.35">
      <c r="A34" s="184">
        <v>3</v>
      </c>
      <c r="B34" s="182" t="s">
        <v>268</v>
      </c>
      <c r="C34" s="183">
        <v>8.2022600000000001E-2</v>
      </c>
    </row>
    <row r="35" spans="1:3" ht="15" x14ac:dyDescent="0.35">
      <c r="A35" s="184">
        <v>3.1</v>
      </c>
      <c r="B35" s="182" t="s">
        <v>276</v>
      </c>
      <c r="C35" s="183">
        <v>7.2999999999999995E-2</v>
      </c>
    </row>
    <row r="36" spans="1:3" ht="15.6" thickBot="1" x14ac:dyDescent="0.4">
      <c r="A36" s="185"/>
      <c r="B36" s="186"/>
      <c r="C36" s="187"/>
    </row>
  </sheetData>
  <mergeCells count="4">
    <mergeCell ref="B4:C4"/>
    <mergeCell ref="B12:C12"/>
    <mergeCell ref="B21:C21"/>
    <mergeCell ref="B26:C26"/>
  </mergeCells>
  <dataValidations count="1">
    <dataValidation type="list" allowBlank="1" showInputMessage="1" showErrorMessage="1" sqref="C6:C11" xr:uid="{B6271F42-0FD9-4C83-B6E3-C600D566C031}">
      <formula1>"დამოუკიდებელი წევრი, არადამოუკიდებელ წევრი, დამოუკიდებელი თავმჯდომარე, არადამოუკიდებელი თავმჯდომარე"</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D4F5F-C96E-42DD-A3C8-A9D4A1712283}">
  <dimension ref="A1:G49"/>
  <sheetViews>
    <sheetView zoomScale="130" zoomScaleNormal="130" workbookViewId="0">
      <pane xSplit="1" ySplit="5" topLeftCell="B31" activePane="bottomRight" state="frozen"/>
      <selection activeCell="B2" sqref="B2:C6"/>
      <selection pane="topRight" activeCell="B2" sqref="B2:C6"/>
      <selection pane="bottomLeft" activeCell="B2" sqref="B2:C6"/>
      <selection pane="bottomRight" activeCell="C42" sqref="C42"/>
    </sheetView>
  </sheetViews>
  <sheetFormatPr defaultRowHeight="14.4" x14ac:dyDescent="0.3"/>
  <cols>
    <col min="1" max="1" width="9.5546875" style="20" bestFit="1" customWidth="1"/>
    <col min="2" max="2" width="47.5546875" style="20" customWidth="1"/>
    <col min="3" max="3" width="28" style="20" customWidth="1"/>
    <col min="4" max="4" width="21.5546875" style="20" customWidth="1"/>
    <col min="5" max="5" width="25.5546875" style="20" customWidth="1"/>
    <col min="6" max="6" width="14" style="163" bestFit="1" customWidth="1"/>
    <col min="7" max="7" width="62.109375" customWidth="1"/>
  </cols>
  <sheetData>
    <row r="1" spans="1:6" x14ac:dyDescent="0.3">
      <c r="A1" s="21" t="s">
        <v>41</v>
      </c>
      <c r="B1" s="23" t="str">
        <f>Info!C2</f>
        <v>სს სილქ ბანკი</v>
      </c>
    </row>
    <row r="2" spans="1:6" s="21" customFormat="1" ht="15.75" customHeight="1" x14ac:dyDescent="0.3">
      <c r="A2" s="21" t="s">
        <v>42</v>
      </c>
      <c r="B2" s="24">
        <f>'1. key ratios'!B2</f>
        <v>45747</v>
      </c>
      <c r="F2" s="188"/>
    </row>
    <row r="3" spans="1:6" s="21" customFormat="1" ht="15.75" customHeight="1" x14ac:dyDescent="0.3">
      <c r="F3" s="188"/>
    </row>
    <row r="4" spans="1:6" s="21" customFormat="1" ht="40.5" customHeight="1" thickBot="1" x14ac:dyDescent="0.35">
      <c r="A4" s="189" t="s">
        <v>277</v>
      </c>
      <c r="B4" s="190" t="s">
        <v>18</v>
      </c>
      <c r="C4" s="191"/>
      <c r="D4" s="191"/>
      <c r="E4" s="192" t="s">
        <v>231</v>
      </c>
      <c r="F4" s="188"/>
    </row>
    <row r="5" spans="1:6" s="198" customFormat="1" ht="17.399999999999999" customHeight="1" x14ac:dyDescent="0.3">
      <c r="A5" s="193"/>
      <c r="B5" s="194"/>
      <c r="C5" s="195" t="s">
        <v>278</v>
      </c>
      <c r="D5" s="195" t="s">
        <v>279</v>
      </c>
      <c r="E5" s="196" t="s">
        <v>280</v>
      </c>
      <c r="F5" s="197"/>
    </row>
    <row r="6" spans="1:6" ht="14.4" customHeight="1" x14ac:dyDescent="0.3">
      <c r="A6" s="199"/>
      <c r="B6" s="844" t="s">
        <v>281</v>
      </c>
      <c r="C6" s="844" t="s">
        <v>282</v>
      </c>
      <c r="D6" s="845" t="s">
        <v>283</v>
      </c>
      <c r="E6" s="846"/>
    </row>
    <row r="7" spans="1:6" ht="92.4" customHeight="1" x14ac:dyDescent="0.3">
      <c r="A7" s="199"/>
      <c r="B7" s="844"/>
      <c r="C7" s="844"/>
      <c r="D7" s="201" t="s">
        <v>284</v>
      </c>
      <c r="E7" s="202" t="s">
        <v>285</v>
      </c>
    </row>
    <row r="8" spans="1:6" ht="22.5" customHeight="1" x14ac:dyDescent="0.3">
      <c r="A8" s="57">
        <v>1</v>
      </c>
      <c r="B8" s="66" t="s">
        <v>91</v>
      </c>
      <c r="C8" s="203">
        <f>SUM(C9:C11)</f>
        <v>30460113.880000032</v>
      </c>
      <c r="D8" s="203">
        <f>SUM(D9:D11)</f>
        <v>0</v>
      </c>
      <c r="E8" s="203">
        <f>SUM(E9:E11)</f>
        <v>30460113.880000032</v>
      </c>
      <c r="F8" s="204">
        <f>E8-'2. SOFP'!E7</f>
        <v>0</v>
      </c>
    </row>
    <row r="9" spans="1:6" x14ac:dyDescent="0.3">
      <c r="A9" s="57">
        <v>1.1000000000000001</v>
      </c>
      <c r="B9" s="69" t="s">
        <v>92</v>
      </c>
      <c r="C9" s="203">
        <f>'2. SOFP'!E8</f>
        <v>4442593.9499999983</v>
      </c>
      <c r="D9" s="203"/>
      <c r="E9" s="203">
        <f>C9-D9</f>
        <v>4442593.9499999983</v>
      </c>
    </row>
    <row r="10" spans="1:6" x14ac:dyDescent="0.3">
      <c r="A10" s="57">
        <v>1.2</v>
      </c>
      <c r="B10" s="69" t="s">
        <v>93</v>
      </c>
      <c r="C10" s="203">
        <f>'2. SOFP'!E9</f>
        <v>3819911.4400000335</v>
      </c>
      <c r="D10" s="203"/>
      <c r="E10" s="203">
        <f t="shared" ref="E10:E15" si="0">C10-D10</f>
        <v>3819911.4400000335</v>
      </c>
    </row>
    <row r="11" spans="1:6" x14ac:dyDescent="0.3">
      <c r="A11" s="57">
        <v>1.3</v>
      </c>
      <c r="B11" s="69" t="s">
        <v>94</v>
      </c>
      <c r="C11" s="203">
        <f>'2. SOFP'!E10</f>
        <v>22197608.489999998</v>
      </c>
      <c r="D11" s="203"/>
      <c r="E11" s="203">
        <f t="shared" si="0"/>
        <v>22197608.489999998</v>
      </c>
    </row>
    <row r="12" spans="1:6" x14ac:dyDescent="0.3">
      <c r="A12" s="57">
        <v>2</v>
      </c>
      <c r="B12" s="71" t="s">
        <v>95</v>
      </c>
      <c r="C12" s="203">
        <f>'2. SOFP'!E11</f>
        <v>150046.31047218281</v>
      </c>
      <c r="D12" s="203"/>
      <c r="E12" s="203">
        <f t="shared" si="0"/>
        <v>150046.31047218281</v>
      </c>
      <c r="F12" s="204">
        <f>E12-'2. SOFP'!E11</f>
        <v>0</v>
      </c>
    </row>
    <row r="13" spans="1:6" x14ac:dyDescent="0.3">
      <c r="A13" s="57">
        <v>2.1</v>
      </c>
      <c r="B13" s="72" t="s">
        <v>96</v>
      </c>
      <c r="C13" s="203">
        <f>'2. SOFP'!E12</f>
        <v>150046.31047218281</v>
      </c>
      <c r="D13" s="203"/>
      <c r="E13" s="203">
        <f t="shared" si="0"/>
        <v>150046.31047218281</v>
      </c>
    </row>
    <row r="14" spans="1:6" ht="33.9" customHeight="1" x14ac:dyDescent="0.3">
      <c r="A14" s="57">
        <v>3</v>
      </c>
      <c r="B14" s="73" t="s">
        <v>97</v>
      </c>
      <c r="C14" s="203">
        <f>'2. SOFP'!E13</f>
        <v>0</v>
      </c>
      <c r="D14" s="203"/>
      <c r="E14" s="203">
        <f t="shared" si="0"/>
        <v>0</v>
      </c>
    </row>
    <row r="15" spans="1:6" ht="32.4" customHeight="1" x14ac:dyDescent="0.3">
      <c r="A15" s="57">
        <v>4</v>
      </c>
      <c r="B15" s="74" t="s">
        <v>98</v>
      </c>
      <c r="C15" s="203">
        <f>'2. SOFP'!E14</f>
        <v>0</v>
      </c>
      <c r="D15" s="203"/>
      <c r="E15" s="203">
        <f t="shared" si="0"/>
        <v>0</v>
      </c>
    </row>
    <row r="16" spans="1:6" ht="23.1" customHeight="1" x14ac:dyDescent="0.3">
      <c r="A16" s="57">
        <v>5</v>
      </c>
      <c r="B16" s="74" t="s">
        <v>99</v>
      </c>
      <c r="C16" s="203">
        <f>SUM(C17:C19)</f>
        <v>20000</v>
      </c>
      <c r="D16" s="203">
        <f>SUM(D17:D19)</f>
        <v>0</v>
      </c>
      <c r="E16" s="203">
        <f>SUM(E17:E19)</f>
        <v>20000</v>
      </c>
      <c r="F16" s="204">
        <f>E16-'2. SOFP'!E15</f>
        <v>0</v>
      </c>
    </row>
    <row r="17" spans="1:6" x14ac:dyDescent="0.3">
      <c r="A17" s="57">
        <v>5.0999999999999996</v>
      </c>
      <c r="B17" s="77" t="s">
        <v>100</v>
      </c>
      <c r="C17" s="203">
        <f>'2. SOFP'!E16</f>
        <v>20000</v>
      </c>
      <c r="D17" s="203"/>
      <c r="E17" s="203">
        <f>C17-D17</f>
        <v>20000</v>
      </c>
    </row>
    <row r="18" spans="1:6" x14ac:dyDescent="0.3">
      <c r="A18" s="57">
        <v>5.2</v>
      </c>
      <c r="B18" s="77" t="s">
        <v>101</v>
      </c>
      <c r="C18" s="203">
        <f>'2. SOFP'!E17</f>
        <v>0</v>
      </c>
      <c r="D18" s="203"/>
      <c r="E18" s="203">
        <f>C18-D18</f>
        <v>0</v>
      </c>
    </row>
    <row r="19" spans="1:6" x14ac:dyDescent="0.3">
      <c r="A19" s="57">
        <v>5.3</v>
      </c>
      <c r="B19" s="77" t="s">
        <v>102</v>
      </c>
      <c r="C19" s="203">
        <f>'2. SOFP'!E18</f>
        <v>0</v>
      </c>
      <c r="D19" s="203"/>
      <c r="E19" s="203">
        <f>C19-D19</f>
        <v>0</v>
      </c>
    </row>
    <row r="20" spans="1:6" ht="20.399999999999999" x14ac:dyDescent="0.3">
      <c r="A20" s="57">
        <v>6</v>
      </c>
      <c r="B20" s="73" t="s">
        <v>103</v>
      </c>
      <c r="C20" s="203">
        <f>SUM(C21:C22)</f>
        <v>153936639.21293718</v>
      </c>
      <c r="D20" s="203">
        <f>SUM(D21:D22)</f>
        <v>0</v>
      </c>
      <c r="E20" s="203">
        <f>SUM(E21:E22)</f>
        <v>153936639.21293718</v>
      </c>
      <c r="F20" s="204">
        <f>E20-'2. SOFP'!E19</f>
        <v>0</v>
      </c>
    </row>
    <row r="21" spans="1:6" x14ac:dyDescent="0.3">
      <c r="A21" s="57">
        <v>6.1</v>
      </c>
      <c r="B21" s="77" t="s">
        <v>101</v>
      </c>
      <c r="C21" s="205">
        <f>'2. SOFP'!E20</f>
        <v>24301148.331410542</v>
      </c>
      <c r="D21" s="205"/>
      <c r="E21" s="205">
        <f>C21-D21</f>
        <v>24301148.331410542</v>
      </c>
    </row>
    <row r="22" spans="1:6" x14ac:dyDescent="0.3">
      <c r="A22" s="57">
        <v>6.2</v>
      </c>
      <c r="B22" s="206" t="s">
        <v>102</v>
      </c>
      <c r="C22" s="205">
        <f>'2. SOFP'!E21</f>
        <v>129635490.88152665</v>
      </c>
      <c r="D22" s="205"/>
      <c r="E22" s="205">
        <f>C22-D22</f>
        <v>129635490.88152665</v>
      </c>
    </row>
    <row r="23" spans="1:6" ht="20.399999999999999" x14ac:dyDescent="0.3">
      <c r="A23" s="57">
        <v>7</v>
      </c>
      <c r="B23" s="89" t="s">
        <v>104</v>
      </c>
      <c r="C23" s="205">
        <f>'2. SOFP'!E22</f>
        <v>0</v>
      </c>
      <c r="D23" s="205"/>
      <c r="E23" s="205">
        <f>C23-D23</f>
        <v>0</v>
      </c>
    </row>
    <row r="24" spans="1:6" ht="20.399999999999999" x14ac:dyDescent="0.3">
      <c r="A24" s="57">
        <v>8</v>
      </c>
      <c r="B24" s="79" t="s">
        <v>105</v>
      </c>
      <c r="C24" s="205">
        <f>'2. SOFP'!E23</f>
        <v>3482447.7104663118</v>
      </c>
      <c r="D24" s="205"/>
      <c r="E24" s="205">
        <f>C24-D24</f>
        <v>3482447.7104663118</v>
      </c>
      <c r="F24" s="204">
        <f>E24-'2. SOFP'!E23</f>
        <v>0</v>
      </c>
    </row>
    <row r="25" spans="1:6" x14ac:dyDescent="0.3">
      <c r="A25" s="57">
        <v>9</v>
      </c>
      <c r="B25" s="74" t="s">
        <v>106</v>
      </c>
      <c r="C25" s="205">
        <f>SUM(C26:C27)</f>
        <v>17965176.992951196</v>
      </c>
      <c r="D25" s="205">
        <f>SUM(D26:D27)</f>
        <v>0</v>
      </c>
      <c r="E25" s="205">
        <f>SUM(E26:E27)</f>
        <v>17965176.992951196</v>
      </c>
      <c r="F25" s="204">
        <f>E25-'2. SOFP'!E24</f>
        <v>0</v>
      </c>
    </row>
    <row r="26" spans="1:6" x14ac:dyDescent="0.3">
      <c r="A26" s="57">
        <v>9.1</v>
      </c>
      <c r="B26" s="80" t="s">
        <v>107</v>
      </c>
      <c r="C26" s="205">
        <f>'2. SOFP'!E25</f>
        <v>17965176.992951196</v>
      </c>
      <c r="D26" s="205"/>
      <c r="E26" s="205">
        <f>C26-D26</f>
        <v>17965176.992951196</v>
      </c>
    </row>
    <row r="27" spans="1:6" x14ac:dyDescent="0.3">
      <c r="A27" s="57">
        <v>9.1999999999999993</v>
      </c>
      <c r="B27" s="80" t="s">
        <v>108</v>
      </c>
      <c r="C27" s="205">
        <f>'2. SOFP'!E26</f>
        <v>0</v>
      </c>
      <c r="D27" s="205"/>
      <c r="E27" s="205">
        <f>C27-D27</f>
        <v>0</v>
      </c>
    </row>
    <row r="28" spans="1:6" x14ac:dyDescent="0.3">
      <c r="A28" s="57">
        <v>10</v>
      </c>
      <c r="B28" s="74" t="s">
        <v>109</v>
      </c>
      <c r="C28" s="205">
        <f>SUM(C29:C30)</f>
        <v>12826055.879999995</v>
      </c>
      <c r="D28" s="205">
        <f>SUM(D29:D30)</f>
        <v>12826055.879999995</v>
      </c>
      <c r="E28" s="205">
        <f>SUM(E29:E30)</f>
        <v>0</v>
      </c>
      <c r="F28" s="204">
        <f>C28-'2. SOFP'!E27</f>
        <v>0</v>
      </c>
    </row>
    <row r="29" spans="1:6" x14ac:dyDescent="0.3">
      <c r="A29" s="57">
        <v>10.1</v>
      </c>
      <c r="B29" s="80" t="s">
        <v>110</v>
      </c>
      <c r="C29" s="205">
        <f>'2. SOFP'!E28</f>
        <v>0</v>
      </c>
      <c r="D29" s="205"/>
      <c r="E29" s="205">
        <f>C29-D29</f>
        <v>0</v>
      </c>
    </row>
    <row r="30" spans="1:6" x14ac:dyDescent="0.3">
      <c r="A30" s="57">
        <v>10.199999999999999</v>
      </c>
      <c r="B30" s="80" t="s">
        <v>111</v>
      </c>
      <c r="C30" s="205">
        <f>'2. SOFP'!E29</f>
        <v>12826055.879999995</v>
      </c>
      <c r="D30" s="205">
        <f>C30</f>
        <v>12826055.879999995</v>
      </c>
      <c r="E30" s="205">
        <f>C30-D30</f>
        <v>0</v>
      </c>
    </row>
    <row r="31" spans="1:6" x14ac:dyDescent="0.3">
      <c r="A31" s="57">
        <v>11</v>
      </c>
      <c r="B31" s="74" t="s">
        <v>112</v>
      </c>
      <c r="C31" s="205">
        <f>SUM(C32:C33)</f>
        <v>1252718.6304127974</v>
      </c>
      <c r="D31" s="205">
        <f>SUM(D32:D33)</f>
        <v>1207470.1304127974</v>
      </c>
      <c r="E31" s="205">
        <f>SUM(E32:E33)</f>
        <v>45248.5</v>
      </c>
      <c r="F31" s="204">
        <f>C31-'2. SOFP'!E30</f>
        <v>0</v>
      </c>
    </row>
    <row r="32" spans="1:6" x14ac:dyDescent="0.3">
      <c r="A32" s="57">
        <v>11.1</v>
      </c>
      <c r="B32" s="80" t="s">
        <v>113</v>
      </c>
      <c r="C32" s="205">
        <f>'2. SOFP'!E31</f>
        <v>45248.5</v>
      </c>
      <c r="D32" s="205"/>
      <c r="E32" s="205">
        <f>C32-D32</f>
        <v>45248.5</v>
      </c>
    </row>
    <row r="33" spans="1:7" x14ac:dyDescent="0.3">
      <c r="A33" s="57">
        <v>11.2</v>
      </c>
      <c r="B33" s="80" t="s">
        <v>114</v>
      </c>
      <c r="C33" s="205">
        <f>'2. SOFP'!E32</f>
        <v>1207470.1304127974</v>
      </c>
      <c r="D33" s="205">
        <f>C33</f>
        <v>1207470.1304127974</v>
      </c>
      <c r="E33" s="205">
        <f>C33-D33</f>
        <v>0</v>
      </c>
    </row>
    <row r="34" spans="1:7" x14ac:dyDescent="0.3">
      <c r="A34" s="57">
        <v>13</v>
      </c>
      <c r="B34" s="74" t="s">
        <v>115</v>
      </c>
      <c r="C34" s="205">
        <f>'2. SOFP'!E33</f>
        <v>5754111.5686899982</v>
      </c>
      <c r="D34" s="205">
        <v>2530500</v>
      </c>
      <c r="E34" s="205">
        <f>C34-D34</f>
        <v>3223611.5686899982</v>
      </c>
      <c r="F34" s="204"/>
    </row>
    <row r="35" spans="1:7" x14ac:dyDescent="0.3">
      <c r="A35" s="57">
        <v>13.1</v>
      </c>
      <c r="B35" s="81" t="s">
        <v>116</v>
      </c>
      <c r="C35" s="205">
        <f>'2. SOFP'!E34</f>
        <v>0</v>
      </c>
      <c r="D35" s="205"/>
      <c r="E35" s="205">
        <f>C35-D35</f>
        <v>0</v>
      </c>
    </row>
    <row r="36" spans="1:7" x14ac:dyDescent="0.3">
      <c r="A36" s="57">
        <v>13.2</v>
      </c>
      <c r="B36" s="81" t="s">
        <v>117</v>
      </c>
      <c r="C36" s="205">
        <f>'2. SOFP'!E35</f>
        <v>0</v>
      </c>
      <c r="D36" s="205"/>
      <c r="E36" s="205">
        <f>C36-D36</f>
        <v>0</v>
      </c>
    </row>
    <row r="37" spans="1:7" ht="42" thickBot="1" x14ac:dyDescent="0.35">
      <c r="A37" s="207"/>
      <c r="B37" s="208" t="s">
        <v>286</v>
      </c>
      <c r="C37" s="796">
        <f>SUM(C8,C12,C14,C15,C16,C20,C23,C24,C25,C28,C31,C34)</f>
        <v>225847310.18592969</v>
      </c>
      <c r="D37" s="796">
        <f>SUM(D8,D12,D14,D15,D16,D20,D23,D24,D25,D28,D31,D34)</f>
        <v>16564026.010412794</v>
      </c>
      <c r="E37" s="796">
        <f>SUM(E8,E12,E14,E15,E16,E20,E23,E24,E25,E28,E31,E34)</f>
        <v>209283284.1755169</v>
      </c>
    </row>
    <row r="38" spans="1:7" x14ac:dyDescent="0.3">
      <c r="A38"/>
      <c r="B38"/>
      <c r="C38"/>
      <c r="D38"/>
      <c r="E38"/>
    </row>
    <row r="39" spans="1:7" s="20" customFormat="1" x14ac:dyDescent="0.3">
      <c r="B39" s="209"/>
      <c r="F39" s="163"/>
      <c r="G39"/>
    </row>
    <row r="40" spans="1:7" s="20" customFormat="1" x14ac:dyDescent="0.3">
      <c r="B40" s="209"/>
      <c r="F40" s="163"/>
      <c r="G40"/>
    </row>
    <row r="41" spans="1:7" s="20" customFormat="1" x14ac:dyDescent="0.3">
      <c r="B41" s="209"/>
      <c r="F41" s="163"/>
      <c r="G41"/>
    </row>
    <row r="42" spans="1:7" s="20" customFormat="1" x14ac:dyDescent="0.3">
      <c r="B42" s="209"/>
      <c r="F42" s="163"/>
      <c r="G42"/>
    </row>
    <row r="43" spans="1:7" s="20" customFormat="1" x14ac:dyDescent="0.3">
      <c r="B43" s="209"/>
      <c r="F43" s="163"/>
      <c r="G43"/>
    </row>
    <row r="44" spans="1:7" s="20" customFormat="1" x14ac:dyDescent="0.3">
      <c r="B44" s="210"/>
      <c r="F44" s="163"/>
      <c r="G44"/>
    </row>
    <row r="45" spans="1:7" s="20" customFormat="1" x14ac:dyDescent="0.3">
      <c r="B45" s="210"/>
      <c r="F45" s="163"/>
      <c r="G45"/>
    </row>
    <row r="46" spans="1:7" s="20" customFormat="1" x14ac:dyDescent="0.3">
      <c r="B46" s="210"/>
      <c r="F46" s="163"/>
      <c r="G46"/>
    </row>
    <row r="47" spans="1:7" s="20" customFormat="1" x14ac:dyDescent="0.3">
      <c r="B47" s="210"/>
      <c r="F47" s="163"/>
      <c r="G47"/>
    </row>
    <row r="48" spans="1:7" s="20" customFormat="1" x14ac:dyDescent="0.3">
      <c r="B48" s="210"/>
      <c r="F48" s="163"/>
      <c r="G48"/>
    </row>
    <row r="49" spans="2:7" s="20" customFormat="1" x14ac:dyDescent="0.3">
      <c r="B49" s="210"/>
      <c r="F49" s="163"/>
      <c r="G49"/>
    </row>
  </sheetData>
  <mergeCells count="3">
    <mergeCell ref="B6:B7"/>
    <mergeCell ref="C6:C7"/>
    <mergeCell ref="D6:E6"/>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9AC7E-E773-4F6D-89D0-64E551B81180}">
  <dimension ref="A1:G28"/>
  <sheetViews>
    <sheetView zoomScale="130" zoomScaleNormal="130" workbookViewId="0">
      <pane xSplit="1" ySplit="4" topLeftCell="B5" activePane="bottomRight" state="frozen"/>
      <selection activeCell="B2" sqref="B2:C6"/>
      <selection pane="topRight" activeCell="B2" sqref="B2:C6"/>
      <selection pane="bottomLeft" activeCell="B2" sqref="B2:C6"/>
      <selection pane="bottomRight" activeCell="B5" sqref="B5:B13"/>
    </sheetView>
  </sheetViews>
  <sheetFormatPr defaultRowHeight="14.4" outlineLevelRow="1" x14ac:dyDescent="0.3"/>
  <cols>
    <col min="1" max="1" width="9.5546875" style="20" bestFit="1" customWidth="1"/>
    <col min="2" max="2" width="114.33203125" style="20" customWidth="1"/>
    <col min="3" max="3" width="18.88671875" customWidth="1"/>
    <col min="4" max="4" width="24" customWidth="1"/>
    <col min="5" max="5" width="62.109375" customWidth="1"/>
    <col min="6" max="6" width="12" bestFit="1" customWidth="1"/>
    <col min="7" max="7" width="12.5546875" bestFit="1" customWidth="1"/>
  </cols>
  <sheetData>
    <row r="1" spans="1:7" x14ac:dyDescent="0.3">
      <c r="A1" s="21" t="s">
        <v>41</v>
      </c>
      <c r="B1" s="23" t="str">
        <f>Info!C2</f>
        <v>სს სილქ ბანკი</v>
      </c>
    </row>
    <row r="2" spans="1:7" s="21" customFormat="1" ht="15.75" customHeight="1" x14ac:dyDescent="0.3">
      <c r="A2" s="21" t="s">
        <v>42</v>
      </c>
      <c r="B2" s="24">
        <f>'1. key ratios'!B2</f>
        <v>45747</v>
      </c>
      <c r="C2"/>
      <c r="D2"/>
    </row>
    <row r="3" spans="1:7" s="21" customFormat="1" ht="15.75" customHeight="1" x14ac:dyDescent="0.3">
      <c r="C3"/>
      <c r="D3"/>
    </row>
    <row r="4" spans="1:7" s="21" customFormat="1" ht="40.5" customHeight="1" thickBot="1" x14ac:dyDescent="0.35">
      <c r="A4" s="21" t="s">
        <v>287</v>
      </c>
      <c r="B4" s="211" t="s">
        <v>19</v>
      </c>
      <c r="C4" s="192" t="s">
        <v>231</v>
      </c>
      <c r="D4"/>
    </row>
    <row r="5" spans="1:7" ht="27.6" x14ac:dyDescent="0.3">
      <c r="A5" s="212">
        <v>1</v>
      </c>
      <c r="B5" s="213" t="s">
        <v>288</v>
      </c>
      <c r="C5" s="214">
        <f>'7. LI1'!E37</f>
        <v>209283284.1755169</v>
      </c>
    </row>
    <row r="6" spans="1:7" x14ac:dyDescent="0.3">
      <c r="A6" s="215">
        <v>2.1</v>
      </c>
      <c r="B6" s="216" t="s">
        <v>289</v>
      </c>
      <c r="C6" s="217">
        <v>23601734.677524239</v>
      </c>
    </row>
    <row r="7" spans="1:7" s="176" customFormat="1" ht="27.6" outlineLevel="1" x14ac:dyDescent="0.3">
      <c r="A7" s="218">
        <v>2.2000000000000002</v>
      </c>
      <c r="B7" s="219" t="s">
        <v>290</v>
      </c>
      <c r="C7" s="220">
        <f>'4. Off-balance'!E32+'4. Off-balance'!E31</f>
        <v>33207600</v>
      </c>
    </row>
    <row r="8" spans="1:7" s="176" customFormat="1" ht="27.6" x14ac:dyDescent="0.3">
      <c r="A8" s="218">
        <v>3</v>
      </c>
      <c r="B8" s="221" t="s">
        <v>291</v>
      </c>
      <c r="C8" s="222">
        <f>SUM(C5:C7)</f>
        <v>266092618.85304114</v>
      </c>
    </row>
    <row r="9" spans="1:7" x14ac:dyDescent="0.3">
      <c r="A9" s="215">
        <v>4</v>
      </c>
      <c r="B9" s="223" t="s">
        <v>292</v>
      </c>
      <c r="C9" s="224">
        <v>0</v>
      </c>
    </row>
    <row r="10" spans="1:7" s="176" customFormat="1" ht="27.6" outlineLevel="1" x14ac:dyDescent="0.3">
      <c r="A10" s="218">
        <v>5.0999999999999996</v>
      </c>
      <c r="B10" s="219" t="s">
        <v>293</v>
      </c>
      <c r="C10" s="220">
        <v>-17298137.037260909</v>
      </c>
    </row>
    <row r="11" spans="1:7" s="176" customFormat="1" ht="27.6" outlineLevel="1" x14ac:dyDescent="0.3">
      <c r="A11" s="218">
        <v>5.2</v>
      </c>
      <c r="B11" s="219" t="s">
        <v>294</v>
      </c>
      <c r="C11" s="220">
        <f>-C7+'5. RWA'!C10</f>
        <v>-32258335.340151466</v>
      </c>
    </row>
    <row r="12" spans="1:7" s="176" customFormat="1" x14ac:dyDescent="0.3">
      <c r="A12" s="218">
        <v>6</v>
      </c>
      <c r="B12" s="225" t="s">
        <v>1035</v>
      </c>
      <c r="C12" s="220"/>
    </row>
    <row r="13" spans="1:7" s="176" customFormat="1" ht="15" thickBot="1" x14ac:dyDescent="0.35">
      <c r="A13" s="226">
        <v>7</v>
      </c>
      <c r="B13" s="227" t="s">
        <v>295</v>
      </c>
      <c r="C13" s="228">
        <f>SUM(C8:C12)</f>
        <v>216536146.47562876</v>
      </c>
    </row>
    <row r="15" spans="1:7" s="20" customFormat="1" x14ac:dyDescent="0.3">
      <c r="B15" s="210"/>
      <c r="C15"/>
      <c r="D15"/>
      <c r="E15"/>
      <c r="F15"/>
      <c r="G15"/>
    </row>
    <row r="16" spans="1:7" s="20" customFormat="1" x14ac:dyDescent="0.3">
      <c r="B16" s="209"/>
      <c r="C16"/>
      <c r="D16"/>
      <c r="E16"/>
      <c r="F16"/>
      <c r="G16"/>
    </row>
    <row r="17" spans="2:7" s="20" customFormat="1" x14ac:dyDescent="0.3">
      <c r="B17" s="162"/>
      <c r="C17"/>
      <c r="D17"/>
      <c r="E17"/>
      <c r="F17"/>
      <c r="G17"/>
    </row>
    <row r="18" spans="2:7" s="20" customFormat="1" x14ac:dyDescent="0.3">
      <c r="B18" s="209"/>
      <c r="C18"/>
      <c r="D18"/>
      <c r="E18"/>
      <c r="F18"/>
      <c r="G18"/>
    </row>
    <row r="19" spans="2:7" s="20" customFormat="1" x14ac:dyDescent="0.3">
      <c r="B19" s="209"/>
      <c r="C19"/>
      <c r="D19"/>
      <c r="E19"/>
      <c r="F19"/>
      <c r="G19"/>
    </row>
    <row r="20" spans="2:7" s="20" customFormat="1" x14ac:dyDescent="0.3">
      <c r="B20" s="209"/>
      <c r="C20"/>
      <c r="D20"/>
      <c r="E20"/>
      <c r="F20"/>
      <c r="G20"/>
    </row>
    <row r="21" spans="2:7" s="20" customFormat="1" x14ac:dyDescent="0.3">
      <c r="B21" s="209"/>
      <c r="C21"/>
      <c r="D21"/>
      <c r="E21"/>
      <c r="F21"/>
      <c r="G21"/>
    </row>
    <row r="22" spans="2:7" s="20" customFormat="1" x14ac:dyDescent="0.3">
      <c r="B22" s="209"/>
      <c r="C22"/>
      <c r="D22"/>
      <c r="E22"/>
      <c r="F22"/>
      <c r="G22"/>
    </row>
    <row r="23" spans="2:7" s="20" customFormat="1" x14ac:dyDescent="0.3">
      <c r="B23" s="210"/>
      <c r="C23"/>
      <c r="D23"/>
      <c r="E23"/>
      <c r="F23"/>
      <c r="G23"/>
    </row>
    <row r="24" spans="2:7" s="20" customFormat="1" x14ac:dyDescent="0.3">
      <c r="B24" s="210"/>
      <c r="C24"/>
      <c r="D24"/>
      <c r="E24"/>
      <c r="F24"/>
      <c r="G24"/>
    </row>
    <row r="25" spans="2:7" s="20" customFormat="1" x14ac:dyDescent="0.3">
      <c r="B25" s="210"/>
      <c r="C25"/>
      <c r="D25"/>
      <c r="E25"/>
      <c r="F25"/>
      <c r="G25"/>
    </row>
    <row r="26" spans="2:7" s="20" customFormat="1" x14ac:dyDescent="0.3">
      <c r="B26" s="210"/>
      <c r="C26"/>
      <c r="D26"/>
      <c r="E26"/>
      <c r="F26"/>
      <c r="G26"/>
    </row>
    <row r="27" spans="2:7" s="20" customFormat="1" x14ac:dyDescent="0.3">
      <c r="B27" s="210"/>
      <c r="C27"/>
      <c r="D27"/>
      <c r="E27"/>
      <c r="F27"/>
      <c r="G27"/>
    </row>
    <row r="28" spans="2:7" s="20" customFormat="1" x14ac:dyDescent="0.3">
      <c r="B28" s="210"/>
      <c r="C28"/>
      <c r="D28"/>
      <c r="E28"/>
      <c r="F28"/>
      <c r="G28"/>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Info</vt:lpstr>
      <vt:lpstr>1. key ratios</vt:lpstr>
      <vt:lpstr>2. SOFP</vt:lpstr>
      <vt:lpstr>3. SOPL</vt:lpstr>
      <vt:lpstr>4. Off-balance</vt:lpstr>
      <vt:lpstr>5. RWA</vt:lpstr>
      <vt:lpstr>6. Administrators-shareholders</vt:lpstr>
      <vt:lpstr>7. LI1</vt:lpstr>
      <vt:lpstr>8. LI2</vt:lpstr>
      <vt:lpstr>9. Capital</vt:lpstr>
      <vt:lpstr>9.1. Capital Requirements</vt:lpstr>
      <vt:lpstr>9.2. MREL1</vt:lpstr>
      <vt:lpstr>9.3. MREL2</vt:lpstr>
      <vt:lpstr>10. CC2</vt:lpstr>
      <vt:lpstr>11. CRWA</vt:lpstr>
      <vt:lpstr>12. CRM</vt:lpstr>
      <vt:lpstr>13. CRME</vt:lpstr>
      <vt:lpstr>14. LCR</vt:lpstr>
      <vt:lpstr>15. CCR</vt:lpstr>
      <vt:lpstr>15.1. LR</vt:lpstr>
      <vt:lpstr>15.2. CVA</vt:lpstr>
      <vt:lpstr>16. NSFR</vt:lpstr>
      <vt:lpstr> 17. Residual Maturity</vt:lpstr>
      <vt:lpstr>18. Assets by Exposure classes</vt:lpstr>
      <vt:lpstr>19. Assets by Risk Sectors</vt:lpstr>
      <vt:lpstr>20. Reserves</vt:lpstr>
      <vt:lpstr>21. NPL</vt:lpstr>
      <vt:lpstr>22. Quality</vt:lpstr>
      <vt:lpstr>23. LTV</vt:lpstr>
      <vt:lpstr>24. Risk Sector</vt:lpstr>
      <vt:lpstr>25. Collateral</vt:lpstr>
      <vt:lpstr>26. Retail Products</vt:lpstr>
      <vt:lpstr>Instruction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 Potskhverashvili</dc:creator>
  <cp:lastModifiedBy>Irma Potskhverashvili</cp:lastModifiedBy>
  <dcterms:created xsi:type="dcterms:W3CDTF">2025-04-29T12:13:15Z</dcterms:created>
  <dcterms:modified xsi:type="dcterms:W3CDTF">2025-04-30T15:23:43Z</dcterms:modified>
</cp:coreProperties>
</file>