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i.potskhverashvili\Desktop\გამჭვირვალობა ახალი\ხელახლა ასატვირთი\"/>
    </mc:Choice>
  </mc:AlternateContent>
  <xr:revisionPtr revIDLastSave="0" documentId="13_ncr:1_{E58EEE68-52EB-4D37-AD9F-6F8D78172F89}" xr6:coauthVersionLast="47" xr6:coauthVersionMax="47" xr10:uidLastSave="{00000000-0000-0000-0000-000000000000}"/>
  <bookViews>
    <workbookView xWindow="-120" yWindow="-120" windowWidth="29040" windowHeight="15840" tabRatio="853" firstSheet="14" activeTab="24" xr2:uid="{5A39AAC9-B5F7-48CA-95F2-00A82C441DD0}"/>
  </bookViews>
  <sheets>
    <sheet name="Info" sheetId="1" r:id="rId1"/>
    <sheet name="1. key ratios" sheetId="2" r:id="rId2"/>
    <sheet name="2. RC" sheetId="3" r:id="rId3"/>
    <sheet name="3. PL" sheetId="4" r:id="rId4"/>
    <sheet name="4. Off-Balance" sheetId="5" r:id="rId5"/>
    <sheet name="5. RWA" sheetId="6" r:id="rId6"/>
    <sheet name="6. Administrators-shareholders" sheetId="7" r:id="rId7"/>
    <sheet name="7. LI1" sheetId="8" r:id="rId8"/>
    <sheet name="8. LI2" sheetId="9" r:id="rId9"/>
    <sheet name="9. Capital" sheetId="10" r:id="rId10"/>
    <sheet name="9.1. Capital Requirements" sheetId="11" r:id="rId11"/>
    <sheet name="10. CC2" sheetId="12" r:id="rId12"/>
    <sheet name="11. CRWA" sheetId="13" r:id="rId13"/>
    <sheet name="12. CRM" sheetId="14" r:id="rId14"/>
    <sheet name="13. CRME" sheetId="15" r:id="rId15"/>
    <sheet name="14. LCR" sheetId="16" r:id="rId16"/>
    <sheet name="15. CCR" sheetId="17" r:id="rId17"/>
    <sheet name="15.1. LR" sheetId="18" r:id="rId18"/>
    <sheet name="16. NSFR" sheetId="19" r:id="rId19"/>
    <sheet name=" 17. Residual Maturity" sheetId="20" r:id="rId20"/>
    <sheet name="18. Assets by Exposure classes" sheetId="21" r:id="rId21"/>
    <sheet name="19. Assets by Risk Sectors" sheetId="22" r:id="rId22"/>
    <sheet name="20. Reserves" sheetId="23" r:id="rId23"/>
    <sheet name="21. NPL" sheetId="24" r:id="rId24"/>
    <sheet name="22. Quality" sheetId="25" r:id="rId25"/>
    <sheet name="23. LTV" sheetId="26" r:id="rId26"/>
    <sheet name="24. Risk Sector" sheetId="27" r:id="rId27"/>
    <sheet name="25. Collateral" sheetId="28" r:id="rId28"/>
    <sheet name="26. Retail Products" sheetId="29" r:id="rId29"/>
  </sheets>
  <externalReferences>
    <externalReference r:id="rId30"/>
    <externalReference r:id="rId31"/>
    <externalReference r:id="rId32"/>
  </externalReferences>
  <definedNames>
    <definedName name="_cur1">'[1]Appl (2)'!$F$2:$F$7200</definedName>
    <definedName name="_cur2">'[1]Appl (2)'!$H$2:$H$7200</definedName>
    <definedName name="_xlnm._FilterDatabase" localSheetId="4" hidden="1">'4. Off-Balance'!$B$6:$H$53</definedName>
    <definedName name="_sum1">'[1]Appl (2)'!$E$2:$E$7200</definedName>
    <definedName name="_sum2">'[1]Appl (2)'!$G$2:$G$7200</definedName>
    <definedName name="ACC_BALACC">#REF!</definedName>
    <definedName name="ACC_CRS">#REF!</definedName>
    <definedName name="ACC_DBS">#REF!</definedName>
    <definedName name="ACC_ISO">#REF!</definedName>
    <definedName name="ACC_SALDO">#REF!</definedName>
    <definedName name="BS_BALACC">#REF!</definedName>
    <definedName name="BS_BALANCE">#REF!</definedName>
    <definedName name="BS_CR">#REF!</definedName>
    <definedName name="BS_CR_EQU">#REF!</definedName>
    <definedName name="BS_DB">#REF!</definedName>
    <definedName name="BS_DB_EQU">#REF!</definedName>
    <definedName name="BS_DT">#REF!</definedName>
    <definedName name="BS_ISO">#REF!</definedName>
    <definedName name="CurrentDate">#REF!</definedName>
    <definedName name="date">'[1]Appl (2)'!$B$2:$B$7200</definedName>
    <definedName name="date1">'[1]Appl (2)'!$C$2:$C$7200</definedName>
    <definedName name="L_FORMULAS_GEO">[2]ListSheet!$W$2:$W$15</definedName>
    <definedName name="Sheet">[3]Sheet2!$H$5:$H$31</definedName>
    <definedName name="საკრედიტო">[3]Sheet2!$B$6:$B$8</definedName>
    <definedName name="ფაილი">[3]Sheet2!$B$2:$B$3</definedName>
    <definedName name="ცვლილება_კორექტირება_რეგულაციაში">[3]Sheet2!$K$5:$K$9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9" l="1"/>
  <c r="B2" i="28"/>
  <c r="B1" i="28"/>
  <c r="B2" i="27"/>
  <c r="B1" i="27"/>
  <c r="B2" i="26"/>
  <c r="B1" i="26"/>
  <c r="B2" i="25"/>
  <c r="B1" i="25"/>
  <c r="B2" i="24"/>
  <c r="B1" i="24"/>
  <c r="B1" i="23"/>
  <c r="B2" i="23"/>
  <c r="B1" i="22"/>
  <c r="B2" i="22"/>
  <c r="B2" i="21"/>
  <c r="B1" i="21"/>
  <c r="B1" i="12" l="1"/>
  <c r="C31" i="10"/>
  <c r="I19" i="29"/>
  <c r="I18" i="29"/>
  <c r="C18" i="29"/>
  <c r="I17" i="29"/>
  <c r="C17" i="29"/>
  <c r="I16" i="29"/>
  <c r="C16" i="29"/>
  <c r="I15" i="29"/>
  <c r="I13" i="29"/>
  <c r="C13" i="29"/>
  <c r="I12" i="29"/>
  <c r="C12" i="29"/>
  <c r="I11" i="29"/>
  <c r="C11" i="29"/>
  <c r="I10" i="29"/>
  <c r="C10" i="29"/>
  <c r="I9" i="29"/>
  <c r="C9" i="29"/>
  <c r="I8" i="29"/>
  <c r="C8" i="29"/>
  <c r="I7" i="29"/>
  <c r="C7" i="29"/>
  <c r="I32" i="27"/>
  <c r="C32" i="27"/>
  <c r="I31" i="27"/>
  <c r="C31" i="27"/>
  <c r="I30" i="27"/>
  <c r="C30" i="27"/>
  <c r="I29" i="27"/>
  <c r="C29" i="27"/>
  <c r="I28" i="27"/>
  <c r="C28" i="27"/>
  <c r="I27" i="27"/>
  <c r="C27" i="27"/>
  <c r="I26" i="27"/>
  <c r="C26" i="27"/>
  <c r="I25" i="27"/>
  <c r="C25" i="27"/>
  <c r="I24" i="27"/>
  <c r="C24" i="27"/>
  <c r="I23" i="27"/>
  <c r="C23" i="27"/>
  <c r="I22" i="27"/>
  <c r="C22" i="27"/>
  <c r="I21" i="27"/>
  <c r="C21" i="27"/>
  <c r="I20" i="27"/>
  <c r="C20" i="27"/>
  <c r="I19" i="27"/>
  <c r="C19" i="27"/>
  <c r="I18" i="27"/>
  <c r="C18" i="27"/>
  <c r="I17" i="27"/>
  <c r="C17" i="27"/>
  <c r="I16" i="27"/>
  <c r="C16" i="27"/>
  <c r="I15" i="27"/>
  <c r="C15" i="27"/>
  <c r="I14" i="27"/>
  <c r="C14" i="27"/>
  <c r="I13" i="27"/>
  <c r="C13" i="27"/>
  <c r="I12" i="27"/>
  <c r="C12" i="27"/>
  <c r="I11" i="27"/>
  <c r="C11" i="27"/>
  <c r="I10" i="27"/>
  <c r="C10" i="27"/>
  <c r="I9" i="27"/>
  <c r="C9" i="27"/>
  <c r="I8" i="27"/>
  <c r="C8" i="27"/>
  <c r="N33" i="27"/>
  <c r="M33" i="27"/>
  <c r="L33" i="27"/>
  <c r="K33" i="27"/>
  <c r="J33" i="27"/>
  <c r="I7" i="27"/>
  <c r="H33" i="27"/>
  <c r="G33" i="27"/>
  <c r="F33" i="27"/>
  <c r="E33" i="27"/>
  <c r="C7" i="27"/>
  <c r="C33" i="27" s="1"/>
  <c r="K8" i="28"/>
  <c r="C26" i="25"/>
  <c r="C25" i="25"/>
  <c r="C24" i="25"/>
  <c r="C23" i="25"/>
  <c r="U22" i="25"/>
  <c r="T22" i="25"/>
  <c r="S22" i="25"/>
  <c r="R22" i="25"/>
  <c r="Q22" i="25"/>
  <c r="P22" i="25"/>
  <c r="O22" i="25"/>
  <c r="N22" i="25"/>
  <c r="M22" i="25"/>
  <c r="L22" i="25"/>
  <c r="K22" i="25"/>
  <c r="J22" i="25"/>
  <c r="I22" i="25"/>
  <c r="H22" i="25"/>
  <c r="G22" i="25"/>
  <c r="F22" i="25"/>
  <c r="E22" i="25"/>
  <c r="C21" i="25"/>
  <c r="C20" i="25"/>
  <c r="C19" i="25"/>
  <c r="C18" i="25"/>
  <c r="C16" i="25"/>
  <c r="U15" i="25"/>
  <c r="T15" i="25"/>
  <c r="S15" i="25"/>
  <c r="R15" i="25"/>
  <c r="Q15" i="25"/>
  <c r="P15" i="25"/>
  <c r="O15" i="25"/>
  <c r="N15" i="25"/>
  <c r="M15" i="25"/>
  <c r="L15" i="25"/>
  <c r="K15" i="25"/>
  <c r="J15" i="25"/>
  <c r="I15" i="25"/>
  <c r="H15" i="25"/>
  <c r="G15" i="25"/>
  <c r="F15" i="25"/>
  <c r="E15" i="25"/>
  <c r="K8" i="25"/>
  <c r="Q8" i="25"/>
  <c r="F8" i="25"/>
  <c r="U8" i="25"/>
  <c r="T8" i="25"/>
  <c r="P8" i="25"/>
  <c r="O8" i="25"/>
  <c r="M8" i="25"/>
  <c r="I8" i="25"/>
  <c r="H8" i="25"/>
  <c r="C12" i="23"/>
  <c r="C16" i="24"/>
  <c r="C10" i="24" s="1"/>
  <c r="D12" i="23"/>
  <c r="D7" i="23"/>
  <c r="C7" i="23"/>
  <c r="I32" i="22"/>
  <c r="I31" i="22"/>
  <c r="I30" i="22"/>
  <c r="I29" i="22"/>
  <c r="I28" i="22"/>
  <c r="I27" i="22"/>
  <c r="I26" i="22"/>
  <c r="I25" i="22"/>
  <c r="I24" i="22"/>
  <c r="I23" i="22"/>
  <c r="I22" i="22"/>
  <c r="I21" i="22"/>
  <c r="I20" i="22"/>
  <c r="I19" i="22"/>
  <c r="I18" i="22"/>
  <c r="I17" i="22"/>
  <c r="I16" i="22"/>
  <c r="I15" i="22"/>
  <c r="I14" i="22"/>
  <c r="I13" i="22"/>
  <c r="I12" i="22"/>
  <c r="I11" i="22"/>
  <c r="I10" i="22"/>
  <c r="I9" i="22"/>
  <c r="H34" i="22"/>
  <c r="F34" i="22"/>
  <c r="G22" i="21"/>
  <c r="I20" i="21"/>
  <c r="E33" i="22"/>
  <c r="E34" i="22" s="1"/>
  <c r="I17" i="21"/>
  <c r="I15" i="21"/>
  <c r="I14" i="21"/>
  <c r="D22" i="21"/>
  <c r="L21" i="17"/>
  <c r="H21" i="17"/>
  <c r="N20" i="17"/>
  <c r="N14" i="17" s="1"/>
  <c r="N19" i="17"/>
  <c r="E19" i="17"/>
  <c r="N18" i="17"/>
  <c r="E18" i="17"/>
  <c r="N17" i="17"/>
  <c r="E17" i="17"/>
  <c r="N16" i="17"/>
  <c r="E16" i="17"/>
  <c r="N15" i="17"/>
  <c r="E15" i="17"/>
  <c r="M14" i="17"/>
  <c r="M21" i="17" s="1"/>
  <c r="L14" i="17"/>
  <c r="K14" i="17"/>
  <c r="J14" i="17"/>
  <c r="I14" i="17"/>
  <c r="H14" i="17"/>
  <c r="G14" i="17"/>
  <c r="F14" i="17"/>
  <c r="E14" i="17"/>
  <c r="C14" i="17"/>
  <c r="N13" i="17"/>
  <c r="N12" i="17"/>
  <c r="E12" i="17"/>
  <c r="N11" i="17"/>
  <c r="E11" i="17"/>
  <c r="N10" i="17"/>
  <c r="E10" i="17"/>
  <c r="N9" i="17"/>
  <c r="E9" i="17"/>
  <c r="M7" i="17"/>
  <c r="L7" i="17"/>
  <c r="J7" i="17"/>
  <c r="J21" i="17" s="1"/>
  <c r="I7" i="17"/>
  <c r="H7" i="17"/>
  <c r="G7" i="17"/>
  <c r="G21" i="17" s="1"/>
  <c r="F7" i="17"/>
  <c r="F21" i="17" s="1"/>
  <c r="H25" i="16"/>
  <c r="K24" i="16"/>
  <c r="H24" i="16"/>
  <c r="K23" i="16"/>
  <c r="K25" i="16" s="1"/>
  <c r="J23" i="16"/>
  <c r="J25" i="16" s="1"/>
  <c r="I23" i="16"/>
  <c r="I25" i="16" s="1"/>
  <c r="G23" i="16"/>
  <c r="H23" i="16" s="1"/>
  <c r="F23" i="16"/>
  <c r="F25" i="16" s="1"/>
  <c r="J21" i="16"/>
  <c r="I21" i="16"/>
  <c r="K21" i="16" s="1"/>
  <c r="G21" i="16"/>
  <c r="F21" i="16"/>
  <c r="D21" i="16"/>
  <c r="C21" i="16"/>
  <c r="E21" i="16" s="1"/>
  <c r="K20" i="16"/>
  <c r="H20" i="16"/>
  <c r="E20" i="16"/>
  <c r="K19" i="16"/>
  <c r="H19" i="16"/>
  <c r="E19" i="16"/>
  <c r="K18" i="16"/>
  <c r="H18" i="16"/>
  <c r="H21" i="16" s="1"/>
  <c r="E18" i="16"/>
  <c r="J16" i="16"/>
  <c r="I16" i="16"/>
  <c r="H16" i="16"/>
  <c r="G16" i="16"/>
  <c r="F16" i="16"/>
  <c r="E16" i="16"/>
  <c r="D16" i="16"/>
  <c r="C16" i="16"/>
  <c r="K15" i="16"/>
  <c r="H15" i="16"/>
  <c r="E15" i="16"/>
  <c r="K14" i="16"/>
  <c r="H14" i="16"/>
  <c r="E14" i="16"/>
  <c r="K13" i="16"/>
  <c r="H13" i="16"/>
  <c r="E13" i="16"/>
  <c r="K12" i="16"/>
  <c r="H12" i="16"/>
  <c r="E12" i="16"/>
  <c r="K11" i="16"/>
  <c r="H11" i="16"/>
  <c r="E11" i="16"/>
  <c r="K10" i="16"/>
  <c r="K16" i="16" s="1"/>
  <c r="H10" i="16"/>
  <c r="E10" i="16"/>
  <c r="K8" i="16"/>
  <c r="H8" i="16"/>
  <c r="E22" i="15"/>
  <c r="D22" i="15"/>
  <c r="H21" i="15"/>
  <c r="H20" i="15"/>
  <c r="H19" i="15"/>
  <c r="H18" i="15"/>
  <c r="H17" i="15"/>
  <c r="H16" i="15"/>
  <c r="H15" i="15"/>
  <c r="H14" i="15"/>
  <c r="H13" i="15"/>
  <c r="H12" i="15"/>
  <c r="H11" i="15"/>
  <c r="H10" i="15"/>
  <c r="H9" i="15"/>
  <c r="G22" i="15"/>
  <c r="H22" i="15" s="1"/>
  <c r="F22" i="15"/>
  <c r="C22" i="15"/>
  <c r="U21" i="14"/>
  <c r="T21" i="14"/>
  <c r="S21" i="14"/>
  <c r="R21" i="14"/>
  <c r="Q21" i="14"/>
  <c r="P21" i="14"/>
  <c r="O21" i="14"/>
  <c r="N21" i="14"/>
  <c r="M21" i="14"/>
  <c r="L21" i="14"/>
  <c r="K21" i="14"/>
  <c r="J21" i="14"/>
  <c r="I21" i="14"/>
  <c r="H21" i="14"/>
  <c r="G21" i="14"/>
  <c r="F21" i="14"/>
  <c r="E21" i="14"/>
  <c r="D21" i="14"/>
  <c r="C21" i="14"/>
  <c r="V20" i="14"/>
  <c r="V19" i="14"/>
  <c r="V18" i="14"/>
  <c r="V17" i="14"/>
  <c r="V16" i="14"/>
  <c r="V15" i="14"/>
  <c r="V14" i="14"/>
  <c r="V13" i="14"/>
  <c r="V12" i="14"/>
  <c r="V11" i="14"/>
  <c r="V10" i="14"/>
  <c r="V9" i="14"/>
  <c r="V8" i="14"/>
  <c r="V7" i="14"/>
  <c r="V21" i="14" s="1"/>
  <c r="R22" i="13"/>
  <c r="P22" i="13"/>
  <c r="N22" i="13"/>
  <c r="L22" i="13"/>
  <c r="J22" i="13"/>
  <c r="H22" i="13"/>
  <c r="F22" i="13"/>
  <c r="D22" i="13"/>
  <c r="S19" i="13"/>
  <c r="S18" i="13"/>
  <c r="S17" i="13"/>
  <c r="S14" i="13"/>
  <c r="O22" i="13"/>
  <c r="S11" i="13"/>
  <c r="S10" i="13"/>
  <c r="K22" i="13"/>
  <c r="C22" i="13"/>
  <c r="B1" i="13"/>
  <c r="B1" i="14" s="1"/>
  <c r="B1" i="15" s="1"/>
  <c r="B1" i="16" s="1"/>
  <c r="B1" i="17" s="1"/>
  <c r="B1" i="18" s="1"/>
  <c r="B1" i="19" s="1"/>
  <c r="E38" i="12"/>
  <c r="C47" i="10"/>
  <c r="C9" i="9"/>
  <c r="C35" i="10"/>
  <c r="C30" i="10"/>
  <c r="C19" i="8"/>
  <c r="E19" i="8" s="1"/>
  <c r="E18" i="8"/>
  <c r="E11" i="8"/>
  <c r="E13" i="6"/>
  <c r="C6" i="6"/>
  <c r="C13" i="6" s="1"/>
  <c r="G6" i="6"/>
  <c r="G13" i="6" s="1"/>
  <c r="F6" i="6"/>
  <c r="E6" i="6"/>
  <c r="D6" i="6"/>
  <c r="D13" i="6" s="1"/>
  <c r="B2" i="4"/>
  <c r="B2" i="5" s="1"/>
  <c r="B2" i="6" s="1"/>
  <c r="G41" i="3"/>
  <c r="H41" i="3" s="1"/>
  <c r="F41" i="3"/>
  <c r="H40" i="3"/>
  <c r="D40" i="3"/>
  <c r="E40" i="3"/>
  <c r="H39" i="3"/>
  <c r="E39" i="3"/>
  <c r="C10" i="10" s="1"/>
  <c r="E44" i="12" s="1"/>
  <c r="C44" i="12"/>
  <c r="H38" i="3"/>
  <c r="E38" i="3"/>
  <c r="H37" i="3"/>
  <c r="E37" i="3"/>
  <c r="H36" i="3"/>
  <c r="E36" i="3"/>
  <c r="H35" i="3"/>
  <c r="E35" i="3"/>
  <c r="H34" i="3"/>
  <c r="E34" i="3"/>
  <c r="H33" i="3"/>
  <c r="E33" i="3"/>
  <c r="C7" i="10" s="1"/>
  <c r="C38" i="12"/>
  <c r="H31" i="3"/>
  <c r="G31" i="3"/>
  <c r="F31" i="3"/>
  <c r="H30" i="3"/>
  <c r="H29" i="3"/>
  <c r="E29" i="3"/>
  <c r="H28" i="3"/>
  <c r="E28" i="3"/>
  <c r="C32" i="12" s="1"/>
  <c r="H27" i="3"/>
  <c r="E27" i="3"/>
  <c r="H26" i="3"/>
  <c r="H25" i="3"/>
  <c r="E25" i="3"/>
  <c r="H24" i="3"/>
  <c r="E24" i="3"/>
  <c r="H23" i="3"/>
  <c r="E23" i="3"/>
  <c r="H22" i="3"/>
  <c r="D31" i="3"/>
  <c r="G20" i="3"/>
  <c r="H20" i="3" s="1"/>
  <c r="F20" i="3"/>
  <c r="H19" i="3"/>
  <c r="E19" i="3"/>
  <c r="C24" i="12" s="1"/>
  <c r="H18" i="3"/>
  <c r="E18" i="3"/>
  <c r="C22" i="12" s="1"/>
  <c r="H17" i="3"/>
  <c r="H16" i="3"/>
  <c r="E16" i="3"/>
  <c r="H15" i="3"/>
  <c r="H14" i="3"/>
  <c r="G14" i="3"/>
  <c r="F14" i="3"/>
  <c r="H13" i="3"/>
  <c r="D14" i="3"/>
  <c r="E13" i="3"/>
  <c r="C14" i="8" s="1"/>
  <c r="E14" i="8" s="1"/>
  <c r="H12" i="3"/>
  <c r="H11" i="3"/>
  <c r="E11" i="3"/>
  <c r="I23" i="21"/>
  <c r="H10" i="3"/>
  <c r="E10" i="3"/>
  <c r="H9" i="3"/>
  <c r="E9" i="3"/>
  <c r="H8" i="3"/>
  <c r="E8" i="3"/>
  <c r="H7" i="3"/>
  <c r="B2" i="3"/>
  <c r="B20" i="2"/>
  <c r="B19" i="2"/>
  <c r="B18" i="2"/>
  <c r="B1" i="2"/>
  <c r="B1" i="3" s="1"/>
  <c r="B1" i="4" s="1"/>
  <c r="B1" i="5" s="1"/>
  <c r="B1" i="6" s="1"/>
  <c r="B1" i="7" s="1"/>
  <c r="B1" i="8" s="1"/>
  <c r="B1" i="9" s="1"/>
  <c r="B1" i="10" s="1"/>
  <c r="B1" i="11" s="1"/>
  <c r="D19" i="23" l="1"/>
  <c r="D41" i="3"/>
  <c r="C31" i="12"/>
  <c r="C27" i="12"/>
  <c r="E5" i="6"/>
  <c r="B2" i="7"/>
  <c r="B2" i="8" s="1"/>
  <c r="B2" i="9" s="1"/>
  <c r="B2" i="10" s="1"/>
  <c r="C5" i="6"/>
  <c r="D5" i="6"/>
  <c r="F5" i="6"/>
  <c r="E17" i="3"/>
  <c r="E15" i="3"/>
  <c r="D20" i="3"/>
  <c r="E22" i="3"/>
  <c r="C31" i="3"/>
  <c r="C29" i="12"/>
  <c r="E26" i="3"/>
  <c r="C33" i="12"/>
  <c r="E30" i="3"/>
  <c r="C44" i="10"/>
  <c r="C43" i="10" s="1"/>
  <c r="C52" i="10" s="1"/>
  <c r="C6" i="9"/>
  <c r="C10" i="9" s="1"/>
  <c r="C41" i="10"/>
  <c r="G22" i="13"/>
  <c r="S12" i="13"/>
  <c r="S13" i="13"/>
  <c r="S21" i="13"/>
  <c r="G25" i="16"/>
  <c r="E8" i="17"/>
  <c r="C7" i="17"/>
  <c r="C8" i="12"/>
  <c r="C10" i="8"/>
  <c r="E10" i="8" s="1"/>
  <c r="C14" i="3"/>
  <c r="E12" i="3"/>
  <c r="C28" i="12"/>
  <c r="D7" i="21"/>
  <c r="E7" i="3"/>
  <c r="D17" i="25"/>
  <c r="C12" i="8"/>
  <c r="E12" i="8" s="1"/>
  <c r="C7" i="9"/>
  <c r="C10" i="12"/>
  <c r="C43" i="12"/>
  <c r="C45" i="12" s="1"/>
  <c r="S8" i="13"/>
  <c r="S15" i="13"/>
  <c r="D8" i="21"/>
  <c r="I8" i="21" s="1"/>
  <c r="H19" i="23"/>
  <c r="C13" i="12"/>
  <c r="C11" i="10"/>
  <c r="D10" i="21"/>
  <c r="I10" i="21" s="1"/>
  <c r="C9" i="8"/>
  <c r="E9" i="8" s="1"/>
  <c r="C7" i="12"/>
  <c r="C17" i="12"/>
  <c r="C17" i="8"/>
  <c r="E17" i="8" s="1"/>
  <c r="C20" i="8"/>
  <c r="E20" i="8" s="1"/>
  <c r="F13" i="6"/>
  <c r="D21" i="8"/>
  <c r="C15" i="10"/>
  <c r="C13" i="10"/>
  <c r="C12" i="10" s="1"/>
  <c r="E22" i="13"/>
  <c r="M22" i="13"/>
  <c r="S9" i="13"/>
  <c r="I21" i="17"/>
  <c r="I22" i="13"/>
  <c r="Q22" i="13"/>
  <c r="S16" i="13"/>
  <c r="D9" i="21"/>
  <c r="I9" i="21" s="1"/>
  <c r="S20" i="13"/>
  <c r="H8" i="15"/>
  <c r="D11" i="21"/>
  <c r="I11" i="21" s="1"/>
  <c r="G34" i="22"/>
  <c r="O33" i="27" s="1"/>
  <c r="D18" i="21"/>
  <c r="I18" i="21" s="1"/>
  <c r="E22" i="21"/>
  <c r="H14" i="21"/>
  <c r="I16" i="21"/>
  <c r="E21" i="21"/>
  <c r="S8" i="25"/>
  <c r="J8" i="25"/>
  <c r="F21" i="21"/>
  <c r="D19" i="21"/>
  <c r="I19" i="21" s="1"/>
  <c r="F22" i="21"/>
  <c r="I33" i="22"/>
  <c r="E8" i="25"/>
  <c r="G8" i="25"/>
  <c r="I7" i="22"/>
  <c r="N8" i="25"/>
  <c r="R8" i="25"/>
  <c r="L8" i="25"/>
  <c r="I33" i="27"/>
  <c r="D33" i="27"/>
  <c r="C14" i="29"/>
  <c r="C15" i="29"/>
  <c r="C19" i="29"/>
  <c r="I14" i="29"/>
  <c r="C34" i="22" l="1"/>
  <c r="C8" i="28"/>
  <c r="D27" i="25"/>
  <c r="D15" i="25"/>
  <c r="C17" i="25"/>
  <c r="C15" i="25" s="1"/>
  <c r="B2" i="11"/>
  <c r="B2" i="12"/>
  <c r="B2" i="13" s="1"/>
  <c r="B2" i="14" s="1"/>
  <c r="B2" i="15" s="1"/>
  <c r="B2" i="16" s="1"/>
  <c r="G9" i="28"/>
  <c r="K9" i="28" s="1"/>
  <c r="C22" i="21"/>
  <c r="I22" i="21" s="1"/>
  <c r="C21" i="21"/>
  <c r="I13" i="21"/>
  <c r="I8" i="22"/>
  <c r="D12" i="21"/>
  <c r="D21" i="21" s="1"/>
  <c r="C6" i="12"/>
  <c r="C8" i="8"/>
  <c r="C20" i="3"/>
  <c r="C23" i="12"/>
  <c r="E23" i="12" s="1"/>
  <c r="I7" i="21"/>
  <c r="C12" i="12"/>
  <c r="C15" i="12" s="1"/>
  <c r="E14" i="3"/>
  <c r="C13" i="8"/>
  <c r="C21" i="17"/>
  <c r="E31" i="3"/>
  <c r="C41" i="3"/>
  <c r="C16" i="8"/>
  <c r="E16" i="8" s="1"/>
  <c r="C16" i="12"/>
  <c r="H21" i="21"/>
  <c r="H22" i="21"/>
  <c r="D8" i="25"/>
  <c r="E43" i="12"/>
  <c r="C6" i="10"/>
  <c r="C28" i="10" s="1"/>
  <c r="S22" i="13"/>
  <c r="C11" i="9"/>
  <c r="E7" i="17"/>
  <c r="E21" i="17" s="1"/>
  <c r="K8" i="17"/>
  <c r="C35" i="12"/>
  <c r="C36" i="12" s="1"/>
  <c r="C26" i="12"/>
  <c r="C37" i="12" s="1"/>
  <c r="N8" i="17" l="1"/>
  <c r="N7" i="17" s="1"/>
  <c r="N21" i="17" s="1"/>
  <c r="K7" i="17"/>
  <c r="K21" i="17" s="1"/>
  <c r="D22" i="25"/>
  <c r="C27" i="25"/>
  <c r="C22" i="25" s="1"/>
  <c r="C8" i="25"/>
  <c r="E41" i="3"/>
  <c r="E13" i="8"/>
  <c r="C15" i="8"/>
  <c r="E15" i="8" s="1"/>
  <c r="E20" i="3"/>
  <c r="B2" i="18"/>
  <c r="B2" i="19" s="1"/>
  <c r="B2" i="17"/>
  <c r="D34" i="22"/>
  <c r="C25" i="12"/>
  <c r="G6" i="28"/>
  <c r="E8" i="8"/>
  <c r="E21" i="8" s="1"/>
  <c r="C21" i="8"/>
  <c r="I12" i="21"/>
  <c r="I21" i="21"/>
  <c r="K6" i="28" l="1"/>
  <c r="C5" i="9"/>
  <c r="C8" i="9" s="1"/>
  <c r="C13" i="9" s="1"/>
  <c r="I3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8" authorId="0" shapeId="0" xr:uid="{841F83C5-146F-448F-AC5C-0674BCFE9110}">
      <text>
        <r>
          <rPr>
            <b/>
            <sz val="9"/>
            <color indexed="81"/>
            <rFont val="Tahoma"/>
            <family val="2"/>
          </rPr>
          <t>Author:</t>
        </r>
        <r>
          <rPr>
            <sz val="9"/>
            <color indexed="81"/>
            <rFont val="Tahoma"/>
            <family val="2"/>
          </rPr>
          <t xml:space="preserve">
სებ-ის საკ. ანგ</t>
        </r>
      </text>
    </comment>
    <comment ref="D13" authorId="0" shapeId="0" xr:uid="{13C4C23E-D44F-4CF4-A68C-F381AD55F4EB}">
      <text>
        <r>
          <rPr>
            <b/>
            <sz val="9"/>
            <color indexed="81"/>
            <rFont val="Tahoma"/>
            <family val="2"/>
          </rPr>
          <t>Author:</t>
        </r>
        <r>
          <rPr>
            <sz val="9"/>
            <color indexed="81"/>
            <rFont val="Tahoma"/>
            <family val="2"/>
          </rPr>
          <t xml:space="preserve">
ვადიანი დეპ კომ. ბანკებში
</t>
        </r>
      </text>
    </comment>
    <comment ref="C21" authorId="0" shapeId="0" xr:uid="{4F98231B-4D5D-4EE4-B15D-21A869949BD3}">
      <text>
        <r>
          <rPr>
            <b/>
            <sz val="9"/>
            <color indexed="81"/>
            <rFont val="Tahoma"/>
            <family val="2"/>
          </rPr>
          <t>Author:</t>
        </r>
        <r>
          <rPr>
            <sz val="9"/>
            <color indexed="81"/>
            <rFont val="Tahoma"/>
            <family val="2"/>
          </rPr>
          <t xml:space="preserve">
ქეში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tc={BE173F18-0E97-400B-9A53-BEB29D6CEAB2}</author>
    <author>tc={F2AF5CF5-4385-47FD-814C-0DA178D661C1}</author>
  </authors>
  <commentList>
    <comment ref="G21" authorId="0" shapeId="0" xr:uid="{BE173F18-0E97-400B-9A53-BEB29D6CEAB2}">
      <text>
        <t>[Threaded comment]
Your version of Excel allows you to read this threaded comment; however, any edits to it will get removed if the file is opened in a newer version of Excel. Learn more: https://go.microsoft.com/fwlink/?linkid=870924
Comment:
    ეს არის კოვიდ 19-ის ბალკი და მოითხოვეს ესე ცალკე ჯამის სახით ჩასმა</t>
      </text>
    </comment>
    <comment ref="D23" authorId="1" shapeId="0" xr:uid="{F2AF5CF5-4385-47FD-814C-0DA178D661C1}">
      <text>
        <t>[Threaded comment]
Your version of Excel allows you to read this threaded comment; however, any edits to it will get removed if the file is opened in a newer version of Excel. Learn more: https://go.microsoft.com/fwlink/?linkid=870924
Comment:
    დარიცხული პროცენტი დავამატეთ
Reply:
    მაღლა თუ ძირია მარტო აქ დარიცხულ პროცენტს რატო ვამატებთ? მათ შორისო არის ეს გრაფა და წესით იგივე ინფო უნდა შეგვყავდეს რაც ზემოთ არაა?
Reply:
    ეროვნულმა გაგვასწორებინა წინაზე ტელეფონით. მეილი არ მოუწერიათ</t>
      </text>
    </comment>
  </commentList>
</comments>
</file>

<file path=xl/sharedStrings.xml><?xml version="1.0" encoding="utf-8"?>
<sst xmlns="http://schemas.openxmlformats.org/spreadsheetml/2006/main" count="1148" uniqueCount="767">
  <si>
    <t>პილარ 3-ის კვარტალური ანგარიშგება</t>
  </si>
  <si>
    <t>ბანკის სრული დასახელება</t>
  </si>
  <si>
    <t>ბანკის სამეთვალყურეო საბჭოს თავმჯდომარე</t>
  </si>
  <si>
    <t>ი.მანაგაძე</t>
  </si>
  <si>
    <t>ბანკის გენერალური დირექტორი</t>
  </si>
  <si>
    <t>ა.ლურსმანაშვილი</t>
  </si>
  <si>
    <t>ბანკის ვებ-გვერდი</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</si>
  <si>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</si>
  <si>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ცხრილი N</t>
  </si>
  <si>
    <t>სარჩევი</t>
  </si>
  <si>
    <t>ძირითადი მაჩვენებლები</t>
  </si>
  <si>
    <t>საბალანსო უწყისი</t>
  </si>
  <si>
    <t>მოგება-ზარალის ანგარიშგება</t>
  </si>
  <si>
    <t xml:space="preserve">ბალანსგარეშე ანგარიშების უწყისი </t>
  </si>
  <si>
    <t>რისკის მიხედვით შეწონილი რისკის პოზიციები</t>
  </si>
  <si>
    <t>ინფორმაცია ბანკის სამეთვალყურეო საბჭოს, დირექტორატის და აქციონერთა შესახებ</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</si>
  <si>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</si>
  <si>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</si>
  <si>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საზედამხედველო კაპიტალი</t>
  </si>
  <si>
    <t>9.1</t>
  </si>
  <si>
    <t>კაპიტალის ადეკვატურობის მოთხოვნები</t>
  </si>
  <si>
    <t>საბალანსო უწყისისა და საზედამხედველო კაპიტალის ელემენტებს შორის კავშირები</t>
  </si>
  <si>
    <t>საკრედიტო რისკის მიხედვით შეწონილი რისკის პოზიციები</t>
  </si>
  <si>
    <t>საკრედიტო რისკის მიტიგაცია</t>
  </si>
  <si>
    <t>სტანდარტიზებული მიდგომა - საკრედიტო რისკის მიტიგაციის ეფექტი</t>
  </si>
  <si>
    <t>ლიკვიდობის გადაფარვის კოეფიციენტი</t>
  </si>
  <si>
    <t>კონტრაგენტთან დაკავშირებული საკრედიტო რისკის მიხედვით შეწონილი რისკის პოზიციები</t>
  </si>
  <si>
    <t>ლევერიჯის კოეფიციენტი</t>
  </si>
  <si>
    <t>ბანკი:</t>
  </si>
  <si>
    <t>თარიღი:</t>
  </si>
  <si>
    <t>ცხრილი 1</t>
  </si>
  <si>
    <t>N</t>
  </si>
  <si>
    <t>3Q 2022</t>
  </si>
  <si>
    <t>2Q 2022</t>
  </si>
  <si>
    <t>1Q 2022</t>
  </si>
  <si>
    <t>4Q-2021</t>
  </si>
  <si>
    <t>3Q-2021</t>
  </si>
  <si>
    <t>საზედამხედველო კაპიტალი (მოცულობა, ლარი)</t>
  </si>
  <si>
    <t>ბაზელ III-ზე დაფუძნებული ჩარჩოს მიხედვით</t>
  </si>
  <si>
    <t>ძირითადი პირველადი კაპიტალი</t>
  </si>
  <si>
    <t>პირველადი კაპიტალი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</si>
  <si>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</si>
  <si>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</si>
  <si>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</si>
  <si>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რისკის პოზიციები (მოცულობა, ლარი)</t>
  </si>
  <si>
    <t>რისკის მიხედვით შეწონილი რისკის პოზიციები (ბაზელ III-ზე დაფუძნებული ჩარჩოს მიხედვით)</t>
  </si>
  <si>
    <t>კაპიტალის კოეფიციენტები</t>
  </si>
  <si>
    <t xml:space="preserve">ბაზელ III-ზე დაფუძნებული ჩარჩოს მიხედვით </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</si>
  <si>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</si>
  <si>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</si>
  <si>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</si>
  <si>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</si>
  <si>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წმინდა საპროცენტო მარჟა</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</si>
  <si>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</si>
  <si>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</si>
  <si>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</si>
  <si>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</si>
  <si>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სშდრ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</si>
  <si>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</si>
  <si>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</si>
  <si>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</si>
  <si>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</si>
  <si>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</si>
  <si>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</si>
  <si>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</si>
  <si>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</si>
  <si>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</si>
  <si>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</si>
  <si>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ლიკვიდობის გადაფარვის კოეფიციენტი (%)</t>
  </si>
  <si>
    <t>წმინდა სტაბილური დაფინანსების კოეფიციენტი</t>
  </si>
  <si>
    <t>ხელმისაწვდომი სტაბილური დაფინანსება</t>
  </si>
  <si>
    <t>სტაბილური დაფინანსების საჭიროება</t>
  </si>
  <si>
    <t>წმინდა სტაბილური დაფინანსების კოეფიციენტი (%)</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</si>
  <si>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</si>
  <si>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2</t>
  </si>
  <si>
    <t xml:space="preserve"> საბალანსო უწყისი</t>
  </si>
  <si>
    <t>ლარებით</t>
  </si>
  <si>
    <t>საანგარიშგებო პერიოდი</t>
  </si>
  <si>
    <t>წინა წლის შესაბამისი პერიოდი</t>
  </si>
  <si>
    <t>აქტივები</t>
  </si>
  <si>
    <t>ლარი</t>
  </si>
  <si>
    <t>უცხ.ვალუტა</t>
  </si>
  <si>
    <t>სულ</t>
  </si>
  <si>
    <t>ნაღდი ფული</t>
  </si>
  <si>
    <t>ფულადი სახსრები საქართველოს ეროვნულ ბანკში</t>
  </si>
  <si>
    <t>ფულადი სახსრები სხვა ბანკებში</t>
  </si>
  <si>
    <t>ფასიანი ქაღალდები დილინგური ოპერაციებისათვის</t>
  </si>
  <si>
    <t>საინვესტიციო ფასიანი ქაღალდები</t>
  </si>
  <si>
    <t>მთლიანი სესხები</t>
  </si>
  <si>
    <t>მინუს: სესხების შესაძლო დანაკარგების რეზერვი</t>
  </si>
  <si>
    <t>წმინდა სესხები</t>
  </si>
  <si>
    <t>დარიცხული მისაღები პროცენტები და დივიდენდები</t>
  </si>
  <si>
    <t>დასაკუთრებული უძრავი და მოძრავი ქონება</t>
  </si>
  <si>
    <t>ინვესტიციები საწესდებო კაპიტალში</t>
  </si>
  <si>
    <t>ძირითადი საშუალებები და არამატერიალური აქტივები</t>
  </si>
  <si>
    <t>სხვა აქტივები</t>
  </si>
  <si>
    <t>მთლიანი აქტივები</t>
  </si>
  <si>
    <t>ვალდებულებები</t>
  </si>
  <si>
    <t>ბანკების დეპოზიტები</t>
  </si>
  <si>
    <t>მიმდინარე დეპოზიტები (ანგარიშები)</t>
  </si>
  <si>
    <t>მოთხოვნამდე დეპოზიტები</t>
  </si>
  <si>
    <t>ვადიანი დეპოზიტები</t>
  </si>
  <si>
    <t>საკუთარი სავალო ფასიანი ქაღალდები</t>
  </si>
  <si>
    <t>ნასესხები სახსრები</t>
  </si>
  <si>
    <t>დარიცხული გადასახდელი პროცენტები და დივიდენდები</t>
  </si>
  <si>
    <t>სხვა ვალდებულებები</t>
  </si>
  <si>
    <t>სუბორდინირებული ვალდებულებები</t>
  </si>
  <si>
    <t>მთლიანი ვალდებულებები</t>
  </si>
  <si>
    <t>სააქციო კაპიტალი</t>
  </si>
  <si>
    <t>ჩვეულებრივი აქციები</t>
  </si>
  <si>
    <t>პრივილეგირებული აქციები</t>
  </si>
  <si>
    <t>მინუს: გამოსყიდული აქციები</t>
  </si>
  <si>
    <t>საემისიო კაპიტალი</t>
  </si>
  <si>
    <t>საერთო რეზერვები</t>
  </si>
  <si>
    <t>გაუნაწილებელი მოგება</t>
  </si>
  <si>
    <t>აქტივების გადაფასების რეზერვები</t>
  </si>
  <si>
    <t>სულ სააქციო კაპიტალი</t>
  </si>
  <si>
    <t>მთლიანი ვალდებულებები და სააქციო კაპიტალი</t>
  </si>
  <si>
    <t>ცხრილი 3</t>
  </si>
  <si>
    <t>მოგება - ზარალის ანგარიშგება</t>
  </si>
  <si>
    <t>უცხ. ვალუტა</t>
  </si>
  <si>
    <t>საპროცენტო შემოსავლები</t>
  </si>
  <si>
    <t>საპროცენტო შემოსავლები ბანკებიდან "ნოსტრო" ანგარიშებისა და დეპოზიტების მიხედვით</t>
  </si>
  <si>
    <t>საპროცენტო შემოსავლები სესხებიდან</t>
  </si>
  <si>
    <t>ბანკთაშორისი სესხებიდან</t>
  </si>
  <si>
    <t>ვაჭრობისა და მომსახურეობის სექტორზე გაცემული სესხებიდან</t>
  </si>
  <si>
    <t>ენერგეტიკის სექტორზე გაცემული სესხებიდან</t>
  </si>
  <si>
    <t>სოფლის მეურნეობის და მეტყევეობის სექტორზე გაცემული სესხებიდან</t>
  </si>
  <si>
    <t>მშენებლობის სექტორზე გაცემული სესხებიდან</t>
  </si>
  <si>
    <t>სამთომომპოვებელ და გადამამუშავებელ სექტორზე გაცემული სესხებიდან</t>
  </si>
  <si>
    <t>ტრანსპორტისა და კავშირგაბმულობის სექტორზე გაცემული სესხებიდან</t>
  </si>
  <si>
    <t>ფიზიკურ პირებზე გაცემული სესხებიდან</t>
  </si>
  <si>
    <t>დანარჩენ სექტორზე გაცემული სესხებიდან</t>
  </si>
  <si>
    <t>შემოსავლები ჯარიმებიდან/საურავებიდან კლიენტებისათვის მიცემული სესხების მიხედვით</t>
  </si>
  <si>
    <t>საპროცენტო და დისკონტური შემოსავლები ფასიანი ქაღალდებიდან</t>
  </si>
  <si>
    <t>სხვა საპროცენტო შემოსავლები</t>
  </si>
  <si>
    <t>მთლიანი საპროცენტო შემოსავლები</t>
  </si>
  <si>
    <t>საპროცენტო ხარჯები</t>
  </si>
  <si>
    <t>მოთხოვნამდე დეპოზიტებზე გადახდილი პროცენტები</t>
  </si>
  <si>
    <t>ვადიან დეპოზიტებზე გადახდილი პროცენტები</t>
  </si>
  <si>
    <t>ბანკის დეპოზიტებზე გადახდილი პროცენტები</t>
  </si>
  <si>
    <t>საკუთარ სავალო ფასიან ქაღალდებზე გადახდილი პროცენტები</t>
  </si>
  <si>
    <t>ნასესხებ სახსრებზე გადახდილი პროცენტები</t>
  </si>
  <si>
    <t>სხვა საპროცენტო ხარჯები</t>
  </si>
  <si>
    <t>მთლიანი საპროცენტო ხარჯები</t>
  </si>
  <si>
    <t>წმინდა საპროცენტო შემოსავალი</t>
  </si>
  <si>
    <t>არასაპროცენტო შემოსავლები</t>
  </si>
  <si>
    <t>წმინდა საკომისიო და სხვა შემოსავლები მომსახურეობის მიხედვით</t>
  </si>
  <si>
    <t xml:space="preserve"> საკომისიო და სხვა შემოსავლები გაწეული მომსახურეობის მიხედვით</t>
  </si>
  <si>
    <t xml:space="preserve"> საკომისიო და სხვა ხარჯები მიღებული მომსახურეობის მიხედვით</t>
  </si>
  <si>
    <t>მიღებული დივიდენდები</t>
  </si>
  <si>
    <t>მოგება (ზარალი) დილინგური ფასიანი ქაღალდებიდან</t>
  </si>
  <si>
    <t>მოგება (ზარალი) საინვესტიციო ფასიანი ქაღალდებიდან</t>
  </si>
  <si>
    <t>მოგება (ზარალი) ვალუტის ყიდვა–გაყიდვის ოპერაციებიდან</t>
  </si>
  <si>
    <t>მოგება (ზარალი) სავალუტო სახსრების გადაფასებიდან</t>
  </si>
  <si>
    <t>მოგება (ზარალი) ქონების გაყიდვიდან</t>
  </si>
  <si>
    <t>სხვა საბანკო ოპერაციებიდან მიღებული არასაპროცენტო შემოსავლები</t>
  </si>
  <si>
    <t>სხვა არასაპროცენტო შემოსავლები</t>
  </si>
  <si>
    <t>მთლიანი არასაპროცენტო შემოსავლები</t>
  </si>
  <si>
    <t>არასაპროცენტო ხარჯები</t>
  </si>
  <si>
    <t>სხვა საბანკო ოპერაციების მიხედვით გაწეული არასაპროცენტო ხარჯები</t>
  </si>
  <si>
    <t>ბანკის განვითარების, საკონსულტაციო და მარკეტინგის ხარჯები</t>
  </si>
  <si>
    <t>ბანკის პერსონალის ხარჯები</t>
  </si>
  <si>
    <t>ძირითადი საშუალებების საექსპლუატაციო ხარჯები</t>
  </si>
  <si>
    <t>ცვეთისა და ამორტიზაციის ხარჯები</t>
  </si>
  <si>
    <t>სხვა არასაპროცენტო ხარჯები</t>
  </si>
  <si>
    <t>მთლიანი არასაპროცენტო ხარჯები</t>
  </si>
  <si>
    <t>წმინდა არასაპროცენტო შემოსავალი</t>
  </si>
  <si>
    <t>წმინდა მოგება დარეზერვებამდე</t>
  </si>
  <si>
    <t>ზარალი სესხების შესაძლო დანაკარგების მიხედვით</t>
  </si>
  <si>
    <t>ზარალი ინვესტიციების და ფასიანი ქაღალდების გაუფასურების შესაძლო დანაკარგების მიხედვით</t>
  </si>
  <si>
    <t>ზარალი სხვა აქტივების შესაძლო დანაკარგების მიხედვით</t>
  </si>
  <si>
    <t>მთლიანი ზარალი აქტივების შესაძლო დანაკარგების მიხედვით</t>
  </si>
  <si>
    <t>მოგება გადასახადის გადახდამდე და გაუთვალისწინებელ შემოსავალ–ხარჯებამდე</t>
  </si>
  <si>
    <t>მოგების გადასახადი</t>
  </si>
  <si>
    <t>მოგება გადასახადის გადახდის შემდეგ</t>
  </si>
  <si>
    <t>გაუთვალისწინებელი შემოსავლები (ხარჯები)</t>
  </si>
  <si>
    <t>წმინდა მოგება</t>
  </si>
  <si>
    <t>ცხრილი 4</t>
  </si>
  <si>
    <t>ბალანსგარეშე ანგარიშგების უწყისი</t>
  </si>
  <si>
    <t>პირობითი და სახელშეკრულებო ვალდებულებები</t>
  </si>
  <si>
    <t xml:space="preserve">         გაცემული გარანტიები</t>
  </si>
  <si>
    <t xml:space="preserve">         აკრედიტივები</t>
  </si>
  <si>
    <t xml:space="preserve">         კლიენტების მიერ აუთვისებელი ნაშთები</t>
  </si>
  <si>
    <t xml:space="preserve">         სხვა პირობითი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</si>
  <si>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</si>
  <si>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მიმართ არსებული მოთხოვნის უზრუნველყოფის მიზნით დატვირთული ბანკის აქტივები</t>
  </si>
  <si>
    <t xml:space="preserve">         ბანკის ფინანსური აქტივები</t>
  </si>
  <si>
    <t xml:space="preserve">         ბანკის არაფინანსური აქტივები</t>
  </si>
  <si>
    <t>ბანკის მოთხოვნის უზრუნველყოფის მიზნით მიღებული გარანტიები</t>
  </si>
  <si>
    <t xml:space="preserve">         თავდებობა, სოლიდარული პასუხისმგებლობა </t>
  </si>
  <si>
    <t xml:space="preserve">         გარანტია </t>
  </si>
  <si>
    <t>მოთხოვნის უზრუნველყოფის მიზნით ბანკის სასარგებლოდ დატვირთული აქტივები</t>
  </si>
  <si>
    <t xml:space="preserve">         ფულადი სახსრები</t>
  </si>
  <si>
    <t xml:space="preserve">         ძვირფასი ლითონები და ქვები </t>
  </si>
  <si>
    <t xml:space="preserve">         უძრავი ქონება</t>
  </si>
  <si>
    <t>5.3.1</t>
  </si>
  <si>
    <t xml:space="preserve">                     საცხოვრებელი</t>
  </si>
  <si>
    <t>5.3.2</t>
  </si>
  <si>
    <t xml:space="preserve">                     კომერციული</t>
  </si>
  <si>
    <t>5.3.3</t>
  </si>
  <si>
    <t xml:space="preserve">                        კომპლექსური ტიპის უძრავი ქონება</t>
  </si>
  <si>
    <t>5.3.4</t>
  </si>
  <si>
    <t xml:space="preserve">                    მიწის ნაკვეთები (შენობა ნაგებობების გარეშე)</t>
  </si>
  <si>
    <t>5.3.5</t>
  </si>
  <si>
    <t xml:space="preserve">                    სხვა</t>
  </si>
  <si>
    <t xml:space="preserve">         მოძრავი ქონება</t>
  </si>
  <si>
    <t xml:space="preserve">         წილის გირავნობა</t>
  </si>
  <si>
    <t xml:space="preserve">         ფასიანი ქაღალდები</t>
  </si>
  <si>
    <t xml:space="preserve">         სხვა </t>
  </si>
  <si>
    <t>წარმოებული ფინანსური ინსტრუმენტები</t>
  </si>
  <si>
    <t xml:space="preserve">          სავალუტო კურსთან დაკავშირებული კონტრაქტების (გარდა ოფციონებისა) ფარგლებში მისაღები თანხები</t>
  </si>
  <si>
    <t xml:space="preserve">          სავალუტო კურსთან დაკავშირებული კონტრაქტების (გარდა ოფციონებისა) ფარგლებში გასაცები თანხები</t>
  </si>
  <si>
    <t xml:space="preserve">          საპროცენტო განაკვეთთან დაკავშირებული კონტრაქტების (გარდა ოფციონებისა) ძირითადი თანხა </t>
  </si>
  <si>
    <t xml:space="preserve">          გაყიდული ოფციონები</t>
  </si>
  <si>
    <t xml:space="preserve">          ნაყიდი ოფციონები</t>
  </si>
  <si>
    <t xml:space="preserve">          სხვა წარმოებული ინსტრუმენტების ფარგლებში ბანკის პოტენციური მოთხოვნის ნომინალური ღირებულება</t>
  </si>
  <si>
    <t xml:space="preserve">          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</si>
  <si>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ბანკის ბალანსზე აუღიარებელი საკრედიტო მოთხოვნები</t>
  </si>
  <si>
    <t xml:space="preserve">          ბოლო 3 თვის განმავალობაში ბალანსიდან ჩამოწერილი საკრედიტო მოთხოვნების ძირი თანხა</t>
  </si>
  <si>
    <t xml:space="preserve">          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</si>
  <si>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 xml:space="preserve">          ბოლო 5 წლის განმავლობაში (ბოლო 3 თვის ჩათვლით) ბალანსიდან ჩამოწერილი საკრედიტო მოთხოვნების ძირი თანხა</t>
  </si>
  <si>
    <t xml:space="preserve">          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</si>
  <si>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შეუქცევადი საოპერაციო იჯარა</t>
  </si>
  <si>
    <t xml:space="preserve">          ვადის გარეშე ხელშეკრულების ფარგლებში</t>
  </si>
  <si>
    <t xml:space="preserve">          1 წლამდე ვადით</t>
  </si>
  <si>
    <t xml:space="preserve">          1-დან 2 წლამდე ვადით</t>
  </si>
  <si>
    <t xml:space="preserve">          2-დან 3 წლამდე ვადით</t>
  </si>
  <si>
    <t xml:space="preserve">          3-დან 4 წლამდე ვადით</t>
  </si>
  <si>
    <t xml:space="preserve">          4-დან 5 წლამდე ვადით</t>
  </si>
  <si>
    <t xml:space="preserve">          5 წელზე მეტი ვადით</t>
  </si>
  <si>
    <t>კაპიტალური დანახარჯების პოტენციური სახელშეკრულებო ვალდებულება</t>
  </si>
  <si>
    <t>ცხრილი 5</t>
  </si>
  <si>
    <t>4Q-2020</t>
  </si>
  <si>
    <t>საკრედიტო რისკი მიხედვით შეწონილი რისკის პოზიციები</t>
  </si>
  <si>
    <t>საბალანსო ელემენტები</t>
  </si>
  <si>
    <t>1.1.1</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</si>
  <si>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</si>
  <si>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გარესაბალანსო ელემენტები</t>
  </si>
  <si>
    <t>საბაზრო რისკის მიხედვით შეწონილი რისკის პოზიციები</t>
  </si>
  <si>
    <t>საოპერაციო რისკის მიხედვით შეწონილი რისკის პოზიციები</t>
  </si>
  <si>
    <t>სულ რისკის მიხედვით შეწონილი რისკის პოზიციები</t>
  </si>
  <si>
    <t>ცხრილი 6</t>
  </si>
  <si>
    <t>სამეთვალყურეო საბჭოს შემადგენლობა</t>
  </si>
  <si>
    <t>დამოუკიდებლობის სტატუსი</t>
  </si>
  <si>
    <t>ირაკლი მანაგაძე</t>
  </si>
  <si>
    <t>დამოუკიდებელი თავმჯდომარე</t>
  </si>
  <si>
    <t>ვასილ კენკიშვილი</t>
  </si>
  <si>
    <t>არადამოუკიდებელ წევრი</t>
  </si>
  <si>
    <t>მამუკა შურღაია</t>
  </si>
  <si>
    <t>დევიდ ფრანც ბორგერი, /გერმანია/</t>
  </si>
  <si>
    <t>მზია ქოქუაშვილი</t>
  </si>
  <si>
    <t>დამოუკიდებელი წევრი</t>
  </si>
  <si>
    <t>ნანა ჩხობაძე</t>
  </si>
  <si>
    <t>დირექტორთა საბჭოს შემადგენლობა</t>
  </si>
  <si>
    <t>პოზიციის დასახელება/კონტროლს დაქვემდებარებული მიმართულება ბანკში</t>
  </si>
  <si>
    <t>არჩილ ლურსმანაშვილი</t>
  </si>
  <si>
    <t>გენერალური დირექტორი</t>
  </si>
  <si>
    <t>ბექა კვეზერელი</t>
  </si>
  <si>
    <t>ფინანსური დირექტორი</t>
  </si>
  <si>
    <t>გიორგი ღიბრაძე</t>
  </si>
  <si>
    <t>იურიდიული დირექტორი</t>
  </si>
  <si>
    <t>ნათია მერაბიშვილი</t>
  </si>
  <si>
    <t>ოპერაციების მართვის დირექტორი</t>
  </si>
  <si>
    <t>ირაკლი ბენდელიანი</t>
  </si>
  <si>
    <t>ინფორმაციული ტექნოლოგიების დირექტორი</t>
  </si>
  <si>
    <t>კახა ბასიაშვილი</t>
  </si>
  <si>
    <t>რისკების დირექტორი</t>
  </si>
  <si>
    <t>დავით ნიკოლაიშვილი</t>
  </si>
  <si>
    <t>კომერციული დირექტორი</t>
  </si>
  <si>
    <t>საწესდებო კაპიტალის 1% და მეტი წილის მფლობელი აქციონერების ჩამონათვალი წილების მითითებით</t>
  </si>
  <si>
    <t>სილქ როუდ გრუპ ჰოლდინგ (მალტა) ლიმიტედ, /მალტა/</t>
  </si>
  <si>
    <t>შპს პარტომტა</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</si>
  <si>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</si>
  <si>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გიორგი რამიშვილი</t>
  </si>
  <si>
    <t>ალექსი თოფურია</t>
  </si>
  <si>
    <t>აქციებით შეზღუდული კერძო კომპანია ბრეიტენბერგ პრაივიტ ლიმიტედ, /სინგაპური/</t>
  </si>
  <si>
    <t>2.1.1</t>
  </si>
  <si>
    <t xml:space="preserve"> ერკინ ტატიშევი, /ყაზახეთი/</t>
  </si>
  <si>
    <t>ცხრილი 7</t>
  </si>
  <si>
    <t>a</t>
  </si>
  <si>
    <t>b</t>
  </si>
  <si>
    <t>c</t>
  </si>
  <si>
    <t xml:space="preserve">სტანდარტიზებული საზედამხედველო ანგარიშგების საბალანსო ელემენტები </t>
  </si>
  <si>
    <t>საბალანსო ღირებულებები ადგილობრივი ბუღალტრული აღრიცხვის წესების მიხედვით (ინდივიდუალური ფინანსური ანგარიშგება)</t>
  </si>
  <si>
    <t xml:space="preserve"> საბალანსო ღირებულებები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</si>
  <si>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</si>
  <si>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</si>
  <si>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 xml:space="preserve">ფულადი სახსრები სხვა ბანკებში </t>
  </si>
  <si>
    <t xml:space="preserve">წმინდა სესხები </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</si>
  <si>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</si>
  <si>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ცხრილი 8</t>
  </si>
  <si>
    <t>საბალანსე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</si>
  <si>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</si>
  <si>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</si>
  <si>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და არასაბალანსო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</si>
  <si>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</si>
  <si>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</si>
  <si>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</si>
  <si>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სხვა კორექტირებების ეფექტი (ასეთის არსებობის შემთხვევაში)</t>
  </si>
  <si>
    <t>სულ საკრედიტო რისკის მიხედვით შეწონვას დაქვემდებარებული რისკის პოზიციები</t>
  </si>
  <si>
    <t>check</t>
  </si>
  <si>
    <t>ცხრილი 9</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</si>
  <si>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</si>
  <si>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</si>
  <si>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</si>
  <si>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</si>
  <si>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</si>
  <si>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</si>
  <si>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</si>
  <si>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</si>
  <si>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</si>
  <si>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არამატერიალური აქტივები</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</si>
  <si>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</si>
  <si>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</si>
  <si>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</si>
  <si>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</si>
  <si>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</si>
  <si>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</si>
  <si>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</si>
  <si>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</si>
  <si>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</si>
  <si>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</si>
  <si>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</si>
  <si>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</si>
  <si>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</si>
  <si>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</si>
  <si>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</si>
  <si>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</si>
  <si>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</si>
  <si>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</si>
  <si>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</si>
  <si>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</si>
  <si>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</si>
  <si>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</si>
  <si>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დამატებითი პირველადი კაპიტალი</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</si>
  <si>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</si>
  <si>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</si>
  <si>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</si>
  <si>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საერთო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</si>
  <si>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</si>
  <si>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</si>
  <si>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</si>
  <si>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</si>
  <si>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მეორადი კაპიტალი</t>
  </si>
  <si>
    <t xml:space="preserve">   </t>
  </si>
  <si>
    <t>ცხრილი 9.1</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</si>
  <si>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</si>
  <si>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</si>
  <si>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</si>
  <si>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</si>
  <si>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</si>
  <si>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</si>
  <si>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</si>
  <si>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</si>
  <si>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</si>
  <si>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</si>
  <si>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</si>
  <si>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</si>
  <si>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</si>
  <si>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კაპიტალის კონსერვაციის ბუფერი</t>
  </si>
  <si>
    <t>2.2</t>
  </si>
  <si>
    <t>კონტრციკლური ბუფერი</t>
  </si>
  <si>
    <t>2.3</t>
  </si>
  <si>
    <t>სისტემური რისკის ბუფერი</t>
  </si>
  <si>
    <t>3</t>
  </si>
  <si>
    <t>პილარ 2-ის მოთხოვნა</t>
  </si>
  <si>
    <t>3.1</t>
  </si>
  <si>
    <t>პილარ 2-ის მოთხოვნა ძირითად პირველად კაპიტალზე</t>
  </si>
  <si>
    <t>3.2</t>
  </si>
  <si>
    <t>პილარ 2-ის მოთხოვნა პირველად კაპიტალზე</t>
  </si>
  <si>
    <t>3.3</t>
  </si>
  <si>
    <t>პილარ 2-ის მოთხოვნა საზედამხედველო კაპიტალზე</t>
  </si>
  <si>
    <t>ჯამური მოთხოვნები</t>
  </si>
  <si>
    <t>6</t>
  </si>
  <si>
    <t>ცხრილი 10</t>
  </si>
  <si>
    <t xml:space="preserve">საბალანსო ღირებულება ინდივიდუალურ ფინანსურ ანგარიშგებებში ადგილობრივი ბუღალტრული აღრიცხვის სტანდარტების მიხედვით </t>
  </si>
  <si>
    <t>კავშირი Capital-ის ცხრილთან</t>
  </si>
  <si>
    <t>მათ შორის: კორპორატიული სავალო ფასიანი ქაღალდების საერთო რეზერვი</t>
  </si>
  <si>
    <t>ცხრილი 9 (Capital), N39</t>
  </si>
  <si>
    <t>6.2.1</t>
  </si>
  <si>
    <t>მათ შორის სესხების შესაძლო დანაკარგების საერთო რეზერვი</t>
  </si>
  <si>
    <t xml:space="preserve">მათ შორის 10 %-იანი წილობრივი მფლობელობა ფინანსურ  დაწესებულებებში  </t>
  </si>
  <si>
    <t>მათ შორის მნიშვნელოვანი ინვესტიციები, რომლებიც შეზღუდულად აღიარდება</t>
  </si>
  <si>
    <t>მათ შორის 10%-ზე ნაკლები  წილობრივი მფლობელობა, რომელიც შეზღუდულად აღიარდება</t>
  </si>
  <si>
    <t>მათ შორის არამატერიალური აქტივები</t>
  </si>
  <si>
    <t>ცხრილი 9 (Capital), N10</t>
  </si>
  <si>
    <t>მათ შორის გარესაბალანსო ელემენტების საერთო რეზერვი</t>
  </si>
  <si>
    <t>მათ შორის მეორად კაპიტალში ჩასათვლელი ინსტრუმენტები</t>
  </si>
  <si>
    <t>ცხრილი 9 (Capital), N37</t>
  </si>
  <si>
    <t>ცხრილი 9 (Capital), N2</t>
  </si>
  <si>
    <t xml:space="preserve">    მინუს: გამოსყიდული აქციები</t>
  </si>
  <si>
    <t>ცხრილი 9 (Capital), N6</t>
  </si>
  <si>
    <t>ცხრილი 9 (Capital), N5</t>
  </si>
  <si>
    <t>ცხრილი 11</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</si>
  <si>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</si>
  <si>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d</t>
  </si>
  <si>
    <t>e</t>
  </si>
  <si>
    <t>f</t>
  </si>
  <si>
    <t>g</t>
  </si>
  <si>
    <t>h</t>
  </si>
  <si>
    <t>i</t>
  </si>
  <si>
    <t>j</t>
  </si>
  <si>
    <t>k</t>
  </si>
  <si>
    <t>l</t>
  </si>
  <si>
    <t>m</t>
  </si>
  <si>
    <t>n</t>
  </si>
  <si>
    <t>o</t>
  </si>
  <si>
    <t>p</t>
  </si>
  <si>
    <t>q</t>
  </si>
  <si>
    <t xml:space="preserve">                                                                                                                                           რისკის წონები
აქტივების კლასები</t>
  </si>
  <si>
    <t>საკრედიტო რისკის მიხედვით შეწონილი რისკის პოზიციები საკრედიტო რისკის მიტიგაციამდე</t>
  </si>
  <si>
    <t>საბალანსო</t>
  </si>
  <si>
    <t>გარესაბალანსო</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</si>
  <si>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</si>
  <si>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</si>
  <si>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</si>
  <si>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</si>
  <si>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 მიმართ</t>
  </si>
  <si>
    <t>უპირობო და პირობითი მოთხოვნები კომერციული ბანკების მიმართ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</si>
  <si>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</si>
  <si>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</si>
  <si>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ქონების იპოთეკით</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</si>
  <si>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</si>
  <si>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</si>
  <si>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</si>
  <si>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</si>
  <si>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სხვა ერთეულები</t>
  </si>
  <si>
    <t>ცხრილი 12</t>
  </si>
  <si>
    <t>საკრედიტო რისკის მიტიგაცია 
(საბალანსო და გარესაბალანსო ელემენტები)</t>
  </si>
  <si>
    <t>კრედიტის დაფინანსებული უზრუნველყოფა</t>
  </si>
  <si>
    <t>კრედიტის დაუფინანსებელი უზრუნველყოფა</t>
  </si>
  <si>
    <t>სულ საბალანსო ელემენტების საკრედიტო მიტიგაცია</t>
  </si>
  <si>
    <t>სულ გარესაბალანსო ელემენტების საკრედიტო მიტიგაცია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</si>
  <si>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</si>
  <si>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</si>
  <si>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</si>
  <si>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</si>
  <si>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</si>
  <si>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</si>
  <si>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</si>
  <si>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</si>
  <si>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ოქროს სტანდარტული ზოდი ან მისი ექვივალენტი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</si>
  <si>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</si>
  <si>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</si>
  <si>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</si>
  <si>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</si>
  <si>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</si>
  <si>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</si>
  <si>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</si>
  <si>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</si>
  <si>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</si>
  <si>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ცხრილი 13</t>
  </si>
  <si>
    <t>სტანდარტიზებული მიდგომა - საკრედიტო რისკის მიტიგაცია</t>
  </si>
  <si>
    <t>საბალანსო ელემენტები - რისკის პოზიციების ღირებულება</t>
  </si>
  <si>
    <t xml:space="preserve">გარესაბალანსო ელემენტები </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</si>
  <si>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</si>
  <si>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</si>
  <si>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</si>
  <si>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</si>
  <si>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 xml:space="preserve">გარესაბალანსო ელემენტები კონვერსიის ფაქტორის გათვალისწინებით </t>
  </si>
  <si>
    <t xml:space="preserve"> </t>
  </si>
  <si>
    <t>ცხრილი 14</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</si>
  <si>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</si>
  <si>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</si>
  <si>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</si>
  <si>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</si>
  <si>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</si>
  <si>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</si>
  <si>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</si>
  <si>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</si>
  <si>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</si>
  <si>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</si>
  <si>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</si>
  <si>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</si>
  <si>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</si>
  <si>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</si>
  <si>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</si>
  <si>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</si>
  <si>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</si>
  <si>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</si>
  <si>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</si>
  <si>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</si>
  <si>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</si>
  <si>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15</t>
  </si>
  <si>
    <t xml:space="preserve">ნომინალური 
ღირებულება </t>
  </si>
  <si>
    <t>პროცენტი</t>
  </si>
  <si>
    <t>რისკის პოზიციების 
ღირებულება</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</si>
  <si>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</si>
  <si>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</si>
  <si>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</si>
  <si>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</si>
  <si>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</si>
  <si>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</si>
  <si>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</si>
  <si>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</si>
  <si>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ცხრილი 15.1</t>
  </si>
  <si>
    <t xml:space="preserve">საბალანსო ელემენტები </t>
  </si>
  <si>
    <t>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</si>
  <si>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</si>
  <si>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</si>
  <si>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</si>
  <si>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</si>
  <si>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</si>
  <si>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</si>
  <si>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</si>
  <si>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</si>
  <si>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</si>
  <si>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</si>
  <si>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</si>
  <si>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</si>
  <si>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</si>
  <si>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</si>
  <si>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</si>
  <si>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</si>
  <si>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</si>
  <si>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</si>
  <si>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</si>
  <si>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</si>
  <si>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</si>
  <si>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</si>
  <si>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</si>
  <si>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</si>
  <si>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</si>
  <si>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</si>
  <si>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</si>
  <si>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</si>
  <si>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</si>
  <si>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</si>
  <si>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</si>
  <si>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</si>
  <si>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</si>
  <si>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</si>
  <si>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</si>
  <si>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</si>
  <si>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ცხრილი 16</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</si>
  <si>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</si>
  <si>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</si>
  <si>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</si>
  <si>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</si>
  <si>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</si>
  <si>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</si>
  <si>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</si>
  <si>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</si>
  <si>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</si>
  <si>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</si>
  <si>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</si>
  <si>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</si>
  <si>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</si>
  <si>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</si>
  <si>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</si>
  <si>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</si>
  <si>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</si>
  <si>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</si>
  <si>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</si>
  <si>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</si>
  <si>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</si>
  <si>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</si>
  <si>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</si>
  <si>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</si>
  <si>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</si>
  <si>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</si>
  <si>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</si>
  <si>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</si>
  <si>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</si>
  <si>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</si>
  <si>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</si>
  <si>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</si>
  <si>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</si>
  <si>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</si>
  <si>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</si>
  <si>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</si>
  <si>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</si>
  <si>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</si>
  <si>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განუსაზღვრელი დაფარვის ვადით</t>
  </si>
  <si>
    <t>სხვა ერთეულები:</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</si>
  <si>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</si>
  <si>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ცხრილი 18</t>
  </si>
  <si>
    <t>ა</t>
  </si>
  <si>
    <t>ბ</t>
  </si>
  <si>
    <t>გ</t>
  </si>
  <si>
    <t>დ</t>
  </si>
  <si>
    <t>ე</t>
  </si>
  <si>
    <t>ვ</t>
  </si>
  <si>
    <t>ი</t>
  </si>
  <si>
    <t xml:space="preserve">                                                                                                                                      საბალანსო აქტივები                                                                                                                        
                                                                                                                                                                                                                                                                                                            რისკის კლასები</t>
  </si>
  <si>
    <t xml:space="preserve">მთლიანი ღირებულება </t>
  </si>
  <si>
    <t>სპეციალური რეზერვი</t>
  </si>
  <si>
    <t>საერთო რეზერვი</t>
  </si>
  <si>
    <t>დამატებითი საერთო რეზერვი</t>
  </si>
  <si>
    <t>კუმულატიური ჩამოწერა ანგარიშგების პერიოდზე</t>
  </si>
  <si>
    <t>საბალანსო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</si>
  <si>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</si>
  <si>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</si>
  <si>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(ა+ბ-გ-დ-ე)</t>
  </si>
  <si>
    <t>ვადაგადაცილებული სესხები*</t>
  </si>
  <si>
    <t>მათ შორის: სესხები</t>
  </si>
  <si>
    <t>მათ შორის: სავალო ფასიანი ქაღალდები</t>
  </si>
  <si>
    <t>ცხრილი 19</t>
  </si>
  <si>
    <t xml:space="preserve">                                                                                                     საბალანსო აქტივები                                                                                              
                                                                                                                                                                                                             სექტორი დაფარვის წყაროს/კონტრაგენტის ტიპის მიხედვით</t>
  </si>
  <si>
    <t>სახელმწიფო ორგანიზაციები</t>
  </si>
  <si>
    <t>საფინანსო ინსტიტუტები</t>
  </si>
  <si>
    <t>ლომბარდები</t>
  </si>
  <si>
    <t>უძრავი ქონების დეველოპმენტი</t>
  </si>
  <si>
    <t>უძრავი ქონების მენეჯმენტი</t>
  </si>
  <si>
    <t>სამშენებლო კომპანიები (არა დეველოპერები)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</si>
  <si>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</si>
  <si>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</si>
  <si>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</si>
  <si>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</si>
  <si>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</si>
  <si>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</si>
  <si>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</si>
  <si>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</si>
  <si>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</si>
  <si>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</si>
  <si>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 სადგურებსა და ბენზინის იმპორტიორებზე გაცემული სესხები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</si>
  <si>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</si>
  <si>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</si>
  <si>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</si>
  <si>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</si>
  <si>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</si>
  <si>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</si>
  <si>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</si>
  <si>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სხვა</t>
  </si>
  <si>
    <t xml:space="preserve">აქტივები, რომლებზეც არ არის აღრიცხული დაფარვის წყაროს სექტორი </t>
  </si>
  <si>
    <t>ცხრილი 20</t>
  </si>
  <si>
    <t>რეზერვის ცვლილება სესხებზე და კორპორატიულ სავალო ფასიანი ქაღალდებზე</t>
  </si>
  <si>
    <t>აქტივების შესაძლო დანაკარგების რეზერვის ცვლილება სესხებზე ანგარიშგების პერიოდზე</t>
  </si>
  <si>
    <t>აქტივების შესაძლო დანაკარგების რეზერვის ცვლილება კორპორატიულ სავალო ფასიანი ქაღალდებზე ანგარიშგების პერიოდზე</t>
  </si>
  <si>
    <t>აქტივების შესაძლო დანაკარგების რეზერვის ნაშთი საანგარიშგებო პერიოდის დასაწყისისათვის</t>
  </si>
  <si>
    <t>ანარიცხები აქტივების შესაძლო დანაკარგების რეზერვში</t>
  </si>
  <si>
    <t>ახალი დასარეზერვებელი აქტივების წარმოშობის შედეგად</t>
  </si>
  <si>
    <t>აქტივების დაბალ ხარისხად კლასიფიკაციის შედეგად</t>
  </si>
  <si>
    <t>სავალუტო აქტივების დამატებითი დარეზერვება ლარის მიმართ უცხოური ვალუტის ცვლილების შედეგად</t>
  </si>
  <si>
    <t>დამატებითი საერთო რეზერვის ზრდის შედეგად</t>
  </si>
  <si>
    <t>აქტივების შესაძლო დანაკარგების რეზერვის შემცირება</t>
  </si>
  <si>
    <t>აქტივების ჩამოწერის შედეგად</t>
  </si>
  <si>
    <t>სტანდარტული აქტივების დაფარვის შედეგად</t>
  </si>
  <si>
    <t>ნეგატიურად კლასიფიცირებული აქტივების დაფარვის შედეგად</t>
  </si>
  <si>
    <t>აქტივების მაღალ ხარისხად კლასიფიკაციის შედეგად</t>
  </si>
  <si>
    <t>აქტივების შესაძლო დანაკარგების რეზერვის შემცირება ლარის მიმართ უცხოური ვალუტის ცვლილების შედეგად</t>
  </si>
  <si>
    <t>დამატებითი საერთო რეზერვის შემცირების შედეგად</t>
  </si>
  <si>
    <t>აქტივების შესაძლო დანაკარგების რეზერვის ნაშთი საანგარიშგებო პერიოდის ბოლოსათვის</t>
  </si>
  <si>
    <t>ცხრილი 21</t>
  </si>
  <si>
    <t>უმოქმედო სესხების ცვლილება</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</si>
  <si>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</si>
  <si>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</si>
  <si>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</si>
  <si>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</si>
  <si>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</si>
  <si>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</si>
  <si>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სტანდარტულად კლასიფიცირების შედეგად</t>
  </si>
  <si>
    <t>პერიოდის მანძილზე უმოქმედოდ კლასიფიცირებული სესხების შემცირება, საყურადღებოდ კლასიფიცირების შედეგად</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</si>
  <si>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</si>
  <si>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</si>
  <si>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</si>
  <si>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</si>
  <si>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</si>
  <si>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</si>
  <si>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</si>
  <si>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სტანდარტული</t>
  </si>
  <si>
    <t>საყურადღებო</t>
  </si>
  <si>
    <t>არასტანდარტული</t>
  </si>
  <si>
    <t>საეჭვო</t>
  </si>
  <si>
    <t>ცხრილი 22</t>
  </si>
  <si>
    <t>უიმედო</t>
  </si>
  <si>
    <t>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</si>
  <si>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დარეზერვებამდებამდე</t>
  </si>
  <si>
    <t xml:space="preserve">სტანდარტულად კლასიფიცირებული </t>
  </si>
  <si>
    <t>საყურადღებოდ კლასიფიცირებული</t>
  </si>
  <si>
    <t>უმოქმედოდ კლასიფიცირებული</t>
  </si>
  <si>
    <t>ვადაგადაცილება ≤ 30 დღეზე</t>
  </si>
  <si>
    <t>ვადაგადაცილება &gt; 30 დღეზე</t>
  </si>
  <si>
    <t xml:space="preserve">ვადაგადაცილება &gt; 30 დღეზე &lt; 60 დღეზე </t>
  </si>
  <si>
    <t xml:space="preserve">ვადაგადაცილება ≥ 60 დღეზე &lt; 90 დღეზე </t>
  </si>
  <si>
    <t xml:space="preserve">ვადაგადაცილება ≥ 90 დღეზე </t>
  </si>
  <si>
    <t>ვადაგადაცილება &lt; 60 დღეზე</t>
  </si>
  <si>
    <t xml:space="preserve">ვადაგადაცილება ≥ 90 დღეზე &lt; 180 დღეზე </t>
  </si>
  <si>
    <t>ვადაგადაცილება ≥ 180 დღეზე &lt; 1 წელზე</t>
  </si>
  <si>
    <t>ვადაგადაცილება ≥ 1 წელზე &lt;2 წელზე</t>
  </si>
  <si>
    <t>ვადაგადაცილება ≥ 2 წელზე &lt;5 წელზე</t>
  </si>
  <si>
    <t>ვადაგადაცილება ≥ 5 წელზე &lt;7 წელზე</t>
  </si>
  <si>
    <t>ვადაგადაცილება ≥ 7 წელზე</t>
  </si>
  <si>
    <t>მათ შორის უიმედო</t>
  </si>
  <si>
    <t>სესხები</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</si>
  <si>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</si>
  <si>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</si>
  <si>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</si>
  <si>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</si>
  <si>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</si>
  <si>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</si>
  <si>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სავალო ფასიანი ქაღალდები</t>
  </si>
  <si>
    <t>გარესაბალანსო ვალდებულებები</t>
  </si>
  <si>
    <t>ცხრილი 23</t>
  </si>
  <si>
    <t xml:space="preserve">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t>
  </si>
  <si>
    <t>სესხების მთლიანი ღირებულება</t>
  </si>
  <si>
    <t>სტანდარტულად კლასიფიცირებული სესხები</t>
  </si>
  <si>
    <t>საყურადღებოდ კლასიფიცირებული სესხები</t>
  </si>
  <si>
    <t>უმოქმედოდ კლასიფიცირებული სესხები</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</si>
  <si>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</si>
  <si>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</si>
  <si>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</si>
  <si>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</si>
  <si>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</si>
  <si>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</si>
  <si>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</si>
  <si>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</si>
  <si>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</si>
  <si>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</si>
  <si>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რეზერვი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</si>
  <si>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</si>
  <si>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</si>
  <si>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</si>
  <si>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</si>
  <si>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</si>
  <si>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</si>
  <si>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</si>
  <si>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</si>
  <si>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</si>
  <si>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</si>
  <si>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</si>
  <si>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ცხრილი 24</t>
  </si>
  <si>
    <t xml:space="preserve">                                                                                                     სესხები
                                                                                                                                                                                                             სექტორი დაფარვის წყაროს მიხედვით</t>
  </si>
  <si>
    <t>მთლიანი ღირებულება</t>
  </si>
  <si>
    <t>სპეციალური და საერთო რეზერვი</t>
  </si>
  <si>
    <t xml:space="preserve">სესხები, რომლებზეც არ არის აღრიცხული დაფარვის წყაროს სექტორი </t>
  </si>
  <si>
    <t>ცხრილი 25</t>
  </si>
  <si>
    <t xml:space="preserve">                              მთლიანი/ნომინალური ღირებულება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</si>
  <si>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</si>
  <si>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</si>
  <si>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</si>
  <si>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r>
      <rPr>
        <b/>
        <sz val="9"/>
        <rFont val="Sylfaen"/>
        <family val="1"/>
      </rPr>
      <t>ოქრო/ოქროს ნაკეთობებით უზრუნველყოფილი ვალდებულების საბაზრო ღირებულება</t>
    </r>
  </si>
  <si>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</si>
  <si>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</si>
  <si>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</si>
  <si>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</si>
  <si>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</si>
  <si>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</si>
  <si>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</si>
  <si>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</si>
  <si>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</si>
  <si>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</si>
  <si>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ცხრილი 26</t>
  </si>
  <si>
    <t>საცალო პროდუქტები</t>
  </si>
  <si>
    <t>შესაძლო დანაკარგების რეზერვი</t>
  </si>
  <si>
    <t xml:space="preserve">სესხების რაოდენობა </t>
  </si>
  <si>
    <t>საშუალო შეწონილი ნომინალური საპროცენტო განაკვეთი კვარტლის შიგნით გაცემულ სესხებზე</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</si>
  <si>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</si>
  <si>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(მთლიანი ღირებულებაზე)</t>
  </si>
  <si>
    <t>სესხების საშუალო შეწონილი ვადიანობა დარჩენილი ვადის მიხედვით (თვეებში)</t>
  </si>
  <si>
    <t>სატრანსპორტო სესხები</t>
  </si>
  <si>
    <t>სამომხმარებლო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</si>
  <si>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</si>
  <si>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</si>
  <si>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</si>
  <si>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</si>
  <si>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</si>
  <si>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</si>
  <si>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</si>
  <si>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უძრავი ქონების რემონტისათვის</t>
  </si>
  <si>
    <t>საცალო ლომბარდული სესხები</t>
  </si>
  <si>
    <t>სტუდენტური სესხები</t>
  </si>
  <si>
    <t>სულ საცალო პროდუქტები</t>
  </si>
  <si>
    <t>მათ შორის: პენსიის ან სხვა სახელმწიფო სოციალური გასაცემელის გათვალისწინებით გაცემული სესხები</t>
  </si>
  <si>
    <t>სს სილქ ბანკი</t>
  </si>
  <si>
    <t>www.silkbank.ge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</si>
</sst>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409]mmm\-yy;@"/>
    <numFmt numFmtId="165" formatCode="#,##0_ ;[Red]\-#,##0\ "/>
    <numFmt numFmtId="166" formatCode="0.0%"/>
    <numFmt numFmtId="167" formatCode="_(* #,##0_);_(* \(#,##0\);_(* &quot;-&quot;??_);_(@_)"/>
    <numFmt numFmtId="168" formatCode="_(#,##0_);_(\(#,##0\);_(\ \-\ _);_(@_)"/>
    <numFmt numFmtId="169" formatCode="_-* #,##0.00_-;\-* #,##0.00_-;_-* &quot;-&quot;??_-;_-@_-"/>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name val="Arial"/>
      <family val="2"/>
    </font>
    <font>
      <b/>
      <sz val="11"/>
      <name val="Sylfaen"/>
      <family val="1"/>
    </font>
    <font>
      <sz val="10"/>
      <color theme="1"/>
      <name val="Sylfaen"/>
      <family val="1"/>
    </font>
    <font>
      <sz val="10"/>
      <name val="Calibri"/>
      <family val="2"/>
      <scheme val="minor"/>
    </font>
    <font>
      <sz val="10"/>
      <name val="Sylfaen"/>
      <family val="1"/>
    </font>
    <font>
      <sz val="11"/>
      <color theme="1"/>
      <name val="Sylfaen"/>
      <family val="1"/>
    </font>
    <font>
      <b/>
      <i/>
      <sz val="10"/>
      <color theme="1"/>
      <name val="Sylfaen"/>
      <family val="1"/>
    </font>
    <font>
      <u/>
      <sz val="10"/>
      <color indexed="12"/>
      <name val="Arial"/>
      <family val="2"/>
    </font>
    <font>
      <sz val="10"/>
      <color theme="1"/>
      <name val="Calibri"/>
      <family val="1"/>
      <scheme val="minor"/>
    </font>
    <font>
      <b/>
      <sz val="10"/>
      <name val="Sylfaen"/>
      <family val="1"/>
    </font>
    <font>
      <b/>
      <sz val="10"/>
      <name val="Calibri"/>
      <family val="2"/>
      <scheme val="minor"/>
    </font>
    <font>
      <b/>
      <sz val="10"/>
      <color theme="1"/>
      <name val="Calibri"/>
      <family val="2"/>
      <scheme val="minor"/>
    </font>
    <font>
      <sz val="10"/>
      <name val="MS Sans Serif"/>
      <family val="2"/>
    </font>
    <font>
      <b/>
      <i/>
      <sz val="10"/>
      <name val="Calibri"/>
      <family val="2"/>
      <scheme val="minor"/>
    </font>
    <font>
      <sz val="10"/>
      <color rgb="FF333333"/>
      <name val="Sylfaen"/>
      <family val="1"/>
    </font>
    <font>
      <sz val="10"/>
      <color rgb="FFFF0000"/>
      <name val="Calibri"/>
      <family val="2"/>
      <scheme val="minor"/>
    </font>
    <font>
      <i/>
      <sz val="10"/>
      <name val="Sylfaen"/>
      <family val="1"/>
    </font>
    <font>
      <b/>
      <sz val="11"/>
      <color rgb="FFFF0000"/>
      <name val="Calibri"/>
      <family val="2"/>
      <scheme val="minor"/>
    </font>
    <font>
      <i/>
      <sz val="10"/>
      <color theme="1"/>
      <name val="Sylfaen"/>
      <family val="1"/>
    </font>
    <font>
      <sz val="8"/>
      <color theme="1"/>
      <name val="Calibri"/>
      <family val="2"/>
      <scheme val="minor"/>
    </font>
    <font>
      <sz val="10"/>
      <name val="Calibri"/>
      <family val="2"/>
      <charset val="204"/>
      <scheme val="minor"/>
    </font>
    <font>
      <b/>
      <sz val="10"/>
      <name val="Calibri"/>
      <family val="2"/>
      <charset val="204"/>
      <scheme val="minor"/>
    </font>
    <font>
      <sz val="10"/>
      <color theme="1"/>
      <name val="Segoe UI"/>
      <family val="2"/>
    </font>
    <font>
      <sz val="10"/>
      <color theme="1"/>
      <name val="Times New Roman"/>
      <family val="1"/>
    </font>
    <font>
      <sz val="10"/>
      <name val="Arial"/>
      <family val="2"/>
      <charset val="204"/>
    </font>
    <font>
      <b/>
      <sz val="8"/>
      <color rgb="FFFF0000"/>
      <name val="Calibri"/>
      <family val="2"/>
      <scheme val="minor"/>
    </font>
    <font>
      <sz val="10"/>
      <name val="Geo_Arial"/>
      <family val="2"/>
    </font>
    <font>
      <sz val="10"/>
      <name val="Calibri"/>
      <family val="1"/>
      <scheme val="minor"/>
    </font>
    <font>
      <i/>
      <sz val="10"/>
      <color theme="1"/>
      <name val="Calibri"/>
      <family val="2"/>
      <scheme val="minor"/>
    </font>
    <font>
      <b/>
      <sz val="10"/>
      <name val="Calibri"/>
      <family val="1"/>
      <scheme val="minor"/>
    </font>
    <font>
      <i/>
      <sz val="11"/>
      <color theme="1"/>
      <name val="Calibri"/>
      <family val="2"/>
      <scheme val="minor"/>
    </font>
    <font>
      <i/>
      <sz val="11"/>
      <color rgb="FFFF0000"/>
      <name val="Calibri"/>
      <family val="2"/>
      <scheme val="minor"/>
    </font>
    <font>
      <sz val="10"/>
      <color rgb="FFFF0000"/>
      <name val="Sylfaen"/>
      <family val="1"/>
    </font>
    <font>
      <b/>
      <sz val="10"/>
      <color theme="1"/>
      <name val="Sylfaen"/>
      <family val="1"/>
    </font>
    <font>
      <i/>
      <sz val="10"/>
      <color rgb="FFFF0000"/>
      <name val="Sylfaen"/>
      <family val="1"/>
    </font>
    <font>
      <sz val="10"/>
      <name val="SPKolheti"/>
      <family val="1"/>
    </font>
    <font>
      <sz val="9"/>
      <color theme="1"/>
      <name val="Calibri"/>
      <family val="2"/>
      <scheme val="minor"/>
    </font>
    <font>
      <i/>
      <sz val="10"/>
      <color rgb="FFFF0000"/>
      <name val="Calibri"/>
      <family val="2"/>
      <scheme val="minor"/>
    </font>
    <font>
      <sz val="8"/>
      <color rgb="FFFF0000"/>
      <name val="Calibri"/>
      <family val="2"/>
      <scheme val="minor"/>
    </font>
    <font>
      <i/>
      <sz val="8"/>
      <color rgb="FFFF0000"/>
      <name val="Calibri"/>
      <family val="2"/>
      <scheme val="minor"/>
    </font>
    <font>
      <b/>
      <sz val="9"/>
      <name val="Arial"/>
      <family val="2"/>
    </font>
    <font>
      <b/>
      <sz val="10"/>
      <name val="Arial"/>
      <family val="2"/>
    </font>
    <font>
      <sz val="9"/>
      <name val="Arial"/>
      <family val="2"/>
    </font>
    <font>
      <sz val="9"/>
      <name val="Calibri"/>
      <family val="2"/>
    </font>
    <font>
      <b/>
      <sz val="9"/>
      <name val="Calibri"/>
      <family val="2"/>
    </font>
    <font>
      <sz val="8"/>
      <name val="Arial"/>
      <family val="2"/>
    </font>
    <font>
      <b/>
      <sz val="9"/>
      <color indexed="81"/>
      <name val="Tahoma"/>
      <family val="2"/>
    </font>
    <font>
      <sz val="9"/>
      <color indexed="81"/>
      <name val="Tahoma"/>
      <family val="2"/>
    </font>
    <font>
      <sz val="9"/>
      <name val="Sylfaen"/>
      <family val="1"/>
    </font>
    <font>
      <sz val="9"/>
      <color theme="1"/>
      <name val="Sylfaen"/>
      <family val="1"/>
    </font>
    <font>
      <sz val="9"/>
      <color rgb="FFFF0000"/>
      <name val="Sylfaen"/>
      <family val="1"/>
    </font>
    <font>
      <b/>
      <u/>
      <sz val="9"/>
      <name val="Sylfaen"/>
      <family val="1"/>
    </font>
    <font>
      <b/>
      <sz val="9"/>
      <name val="Sylfaen"/>
      <family val="1"/>
    </font>
    <font>
      <b/>
      <sz val="9"/>
      <color theme="1"/>
      <name val="Sylfaen"/>
      <family val="1"/>
    </font>
    <font>
      <sz val="9"/>
      <name val="Calibri"/>
      <family val="1"/>
      <scheme val="minor"/>
    </font>
    <font>
      <b/>
      <sz val="9"/>
      <color rgb="FFFF0000"/>
      <name val="Sylfaen"/>
      <family val="1"/>
    </font>
    <font>
      <i/>
      <sz val="9"/>
      <name val="Calibri"/>
      <family val="1"/>
      <scheme val="minor"/>
    </font>
    <font>
      <b/>
      <sz val="9"/>
      <name val="Calibri"/>
      <family val="1"/>
      <scheme val="minor"/>
    </font>
    <font>
      <b/>
      <u/>
      <sz val="9"/>
      <color theme="1"/>
      <name val="Sylfaen"/>
      <family val="1"/>
    </font>
    <font>
      <sz val="9"/>
      <color theme="1"/>
      <name val="Calibri"/>
      <family val="1"/>
      <scheme val="minor"/>
    </font>
    <font>
      <b/>
      <sz val="9"/>
      <color theme="1"/>
      <name val="Calibri"/>
      <family val="1"/>
      <scheme val="minor"/>
    </font>
    <font>
      <sz val="9"/>
      <color rgb="FF000000"/>
      <name val="Sylfaen"/>
      <family val="1"/>
    </font>
    <font>
      <b/>
      <sz val="9"/>
      <color rgb="FF000000"/>
      <name val="Sylfaen"/>
      <family val="1"/>
    </font>
  </fonts>
  <fills count="15">
    <fill>
      <patternFill patternType="none"/>
    </fill>
    <fill>
      <patternFill patternType="gray125"/>
    </fill>
    <fill>
      <patternFill patternType="solid">
        <fgColor theme="0"/>
        <bgColor indexed="64"/>
      </patternFill>
    </fill>
    <fill>
      <patternFill patternType="lightGray">
        <fgColor indexed="22"/>
      </patternFill>
    </fill>
    <fill>
      <patternFill patternType="solid">
        <fgColor rgb="FFFFFFFF"/>
        <bgColor indexed="64"/>
      </patternFill>
    </fill>
    <fill>
      <patternFill patternType="solid">
        <fgColor theme="0" tint="-4.9989318521683403E-2"/>
        <bgColor indexed="64"/>
      </patternFill>
    </fill>
    <fill>
      <patternFill patternType="solid">
        <fgColor them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5F5F5F"/>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499984740745262"/>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theme="6" tint="-0.499984740745262"/>
      </right>
      <top style="thin">
        <color indexed="64"/>
      </top>
      <bottom style="thin">
        <color theme="6" tint="-0.499984740745262"/>
      </bottom>
      <diagonal/>
    </border>
    <border>
      <left style="thin">
        <color theme="6" tint="-0.499984740745262"/>
      </left>
      <right style="thin">
        <color theme="6" tint="-0.499984740745262"/>
      </right>
      <top style="thin">
        <color indexed="64"/>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indexed="64"/>
      </left>
      <right style="thin">
        <color theme="6" tint="-0.499984740745262"/>
      </right>
      <top style="thin">
        <color indexed="64"/>
      </top>
      <bottom style="thin">
        <color indexed="64"/>
      </bottom>
      <diagonal/>
    </border>
    <border>
      <left style="thin">
        <color theme="6" tint="-0.499984740745262"/>
      </left>
      <right style="thin">
        <color theme="6" tint="-0.499984740745262"/>
      </right>
      <top style="thin">
        <color indexed="64"/>
      </top>
      <bottom style="thin">
        <color indexed="64"/>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indexed="64"/>
      </right>
      <top/>
      <bottom style="thin">
        <color theme="6" tint="-0.499984740745262"/>
      </bottom>
      <diagonal/>
    </border>
    <border>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indexed="64"/>
      </right>
      <top style="thin">
        <color theme="6" tint="-0.499984740745262"/>
      </top>
      <bottom/>
      <diagonal/>
    </border>
    <border>
      <left/>
      <right style="thin">
        <color theme="6" tint="-0.499984740745262"/>
      </right>
      <top/>
      <bottom/>
      <diagonal/>
    </border>
    <border>
      <left style="thin">
        <color theme="6" tint="-0.499984740745262"/>
      </left>
      <right style="thin">
        <color theme="6" tint="-0.499984740745262"/>
      </right>
      <top/>
      <bottom/>
      <diagonal/>
    </border>
    <border>
      <left style="thin">
        <color indexed="64"/>
      </left>
      <right style="thin">
        <color theme="6" tint="-0.499984740745262"/>
      </right>
      <top style="thin">
        <color indexed="64"/>
      </top>
      <bottom style="medium">
        <color indexed="64"/>
      </bottom>
      <diagonal/>
    </border>
    <border>
      <left style="thin">
        <color theme="6" tint="-0.499984740745262"/>
      </left>
      <right style="thin">
        <color theme="6" tint="-0.499984740745262"/>
      </right>
      <top style="thin">
        <color indexed="64"/>
      </top>
      <bottom style="medium">
        <color indexed="64"/>
      </bottom>
      <diagonal/>
    </border>
    <border>
      <left style="thin">
        <color theme="6" tint="-0.499984740745262"/>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auto="1"/>
      </top>
      <bottom/>
      <diagonal/>
    </border>
    <border>
      <left style="thin">
        <color indexed="64"/>
      </left>
      <right/>
      <top/>
      <bottom style="thin">
        <color indexed="64"/>
      </bottom>
      <diagonal/>
    </border>
    <border>
      <left style="medium">
        <color indexed="64"/>
      </left>
      <right style="thin">
        <color auto="1"/>
      </right>
      <top style="medium">
        <color auto="1"/>
      </top>
      <bottom style="medium">
        <color indexed="64"/>
      </bottom>
      <diagonal/>
    </border>
    <border>
      <left style="thin">
        <color auto="1"/>
      </left>
      <right style="thin">
        <color auto="1"/>
      </right>
      <top style="medium">
        <color auto="1"/>
      </top>
      <bottom style="medium">
        <color auto="1"/>
      </bottom>
      <diagonal/>
    </border>
    <border>
      <left/>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indexed="64"/>
      </right>
      <top style="medium">
        <color auto="1"/>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top/>
      <bottom/>
      <diagonal/>
    </border>
    <border>
      <left/>
      <right style="thin">
        <color indexed="64"/>
      </right>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0" fontId="5" fillId="0" borderId="0"/>
    <xf numFmtId="0" fontId="5" fillId="0" borderId="0"/>
    <xf numFmtId="164" fontId="17" fillId="3" borderId="0"/>
    <xf numFmtId="9" fontId="5" fillId="0" borderId="0" applyFont="0" applyFill="0" applyBorder="0" applyAlignment="0" applyProtection="0"/>
    <xf numFmtId="0" fontId="29" fillId="0" borderId="0"/>
    <xf numFmtId="0" fontId="29" fillId="0" borderId="0"/>
    <xf numFmtId="43" fontId="1" fillId="0" borderId="0" applyFont="0" applyFill="0" applyBorder="0" applyAlignment="0" applyProtection="0"/>
    <xf numFmtId="0" fontId="1" fillId="0" borderId="0"/>
    <xf numFmtId="0" fontId="1"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alignment vertical="center"/>
    </xf>
    <xf numFmtId="43" fontId="5" fillId="0" borderId="0" applyFont="0" applyFill="0" applyBorder="0" applyAlignment="0" applyProtection="0"/>
    <xf numFmtId="169" fontId="1" fillId="0" borderId="0" applyFont="0" applyFill="0" applyBorder="0" applyAlignment="0" applyProtection="0"/>
  </cellStyleXfs>
  <cellXfs count="742">
    <xf numFmtId="0" fontId="0" fillId="0" borderId="0" xfId="0"/>
    <xf numFmtId="0" fontId="4" fillId="0" borderId="1" xfId="0" applyFont="1" applyBorder="1"/>
    <xf numFmtId="0" fontId="6" fillId="0" borderId="1" xfId="4" applyFont="1" applyBorder="1" applyAlignment="1">
      <alignment horizontal="center" vertical="center"/>
    </xf>
    <xf numFmtId="0" fontId="7" fillId="0" borderId="1" xfId="0" applyFont="1" applyBorder="1"/>
    <xf numFmtId="0" fontId="8" fillId="2" borderId="1" xfId="4" applyFont="1" applyFill="1" applyBorder="1" applyAlignment="1">
      <alignment horizontal="right" indent="1"/>
    </xf>
    <xf numFmtId="0" fontId="9" fillId="2" borderId="1" xfId="4" applyFont="1" applyFill="1" applyBorder="1" applyAlignment="1">
      <alignment horizontal="left" wrapText="1" indent="1"/>
    </xf>
    <xf numFmtId="0" fontId="10" fillId="0" borderId="1" xfId="0" applyFont="1" applyBorder="1"/>
    <xf numFmtId="0" fontId="1" fillId="0" borderId="0" xfId="0" applyFont="1"/>
    <xf numFmtId="0" fontId="9" fillId="0" borderId="1" xfId="4" applyFont="1" applyBorder="1" applyAlignment="1">
      <alignment horizontal="left" wrapText="1" indent="1"/>
    </xf>
    <xf numFmtId="0" fontId="8" fillId="2" borderId="2" xfId="4" applyFont="1" applyFill="1" applyBorder="1" applyAlignment="1">
      <alignment horizontal="right" indent="1"/>
    </xf>
    <xf numFmtId="0" fontId="9" fillId="0" borderId="2" xfId="4" applyFont="1" applyBorder="1" applyAlignment="1">
      <alignment horizontal="left" wrapText="1" indent="1"/>
    </xf>
    <xf numFmtId="0" fontId="11" fillId="0" borderId="0" xfId="0" applyFont="1" applyAlignment="1">
      <alignment wrapText="1"/>
    </xf>
    <xf numFmtId="0" fontId="8" fillId="2" borderId="1" xfId="4" applyFont="1" applyFill="1" applyBorder="1"/>
    <xf numFmtId="0" fontId="12" fillId="0" borderId="1" xfId="3" applyBorder="1" applyAlignment="1" applyProtection="1"/>
    <xf numFmtId="0" fontId="12" fillId="0" borderId="1" xfId="3" applyBorder="1" applyAlignment="1" applyProtection="1">
      <alignment horizontal="left" vertical="center" wrapText="1"/>
    </xf>
    <xf numFmtId="49" fontId="13" fillId="0" borderId="1" xfId="0" applyNumberFormat="1" applyFont="1" applyBorder="1" applyAlignment="1">
      <alignment horizontal="right" vertical="center" wrapText="1"/>
    </xf>
    <xf numFmtId="0" fontId="12" fillId="0" borderId="1" xfId="3" applyBorder="1" applyAlignment="1" applyProtection="1">
      <alignment horizontal="left" vertical="center"/>
    </xf>
    <xf numFmtId="0" fontId="4" fillId="0" borderId="0" xfId="0" applyFont="1"/>
    <xf numFmtId="0" fontId="9" fillId="0" borderId="0" xfId="5" applyFont="1"/>
    <xf numFmtId="43" fontId="8" fillId="0" borderId="0" xfId="1" applyFont="1"/>
    <xf numFmtId="0" fontId="8" fillId="0" borderId="0" xfId="0" applyFont="1"/>
    <xf numFmtId="14" fontId="8" fillId="0" borderId="0" xfId="0" applyNumberFormat="1" applyFont="1" applyAlignment="1">
      <alignment horizontal="left"/>
    </xf>
    <xf numFmtId="0" fontId="9" fillId="0" borderId="5" xfId="0" applyFont="1" applyBorder="1"/>
    <xf numFmtId="0" fontId="14" fillId="0" borderId="5" xfId="0" applyFont="1" applyBorder="1" applyAlignment="1">
      <alignment horizontal="center"/>
    </xf>
    <xf numFmtId="0" fontId="15" fillId="0" borderId="5" xfId="0" applyFont="1" applyBorder="1" applyAlignment="1">
      <alignment horizontal="center" vertical="center"/>
    </xf>
    <xf numFmtId="0" fontId="16" fillId="0" borderId="5" xfId="0" applyFont="1" applyBorder="1" applyAlignment="1">
      <alignment horizontal="center" vertical="center"/>
    </xf>
    <xf numFmtId="0" fontId="9" fillId="0" borderId="6" xfId="0" applyFont="1" applyBorder="1" applyAlignment="1">
      <alignment horizontal="right" vertical="center" wrapText="1"/>
    </xf>
    <xf numFmtId="0" fontId="8" fillId="0" borderId="7" xfId="0" applyFont="1" applyBorder="1" applyAlignment="1">
      <alignment vertical="center" wrapText="1"/>
    </xf>
    <xf numFmtId="0" fontId="8" fillId="0" borderId="7" xfId="0" applyFont="1" applyBorder="1" applyAlignment="1">
      <alignment horizontal="left" vertical="center" wrapText="1" indent="1"/>
    </xf>
    <xf numFmtId="0" fontId="4"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5" fillId="0" borderId="1" xfId="0" applyFont="1" applyBorder="1" applyAlignment="1">
      <alignment horizontal="center" vertical="center" wrapText="1"/>
    </xf>
    <xf numFmtId="164" fontId="17" fillId="3" borderId="0" xfId="6"/>
    <xf numFmtId="164" fontId="17" fillId="3" borderId="9" xfId="6" applyBorder="1"/>
    <xf numFmtId="0" fontId="18" fillId="0" borderId="1" xfId="0" applyFont="1" applyBorder="1" applyAlignment="1">
      <alignment horizontal="left" vertical="center" wrapText="1"/>
    </xf>
    <xf numFmtId="164" fontId="17" fillId="3" borderId="10" xfId="6" applyBorder="1"/>
    <xf numFmtId="0" fontId="9" fillId="0" borderId="8" xfId="0" applyFont="1" applyBorder="1" applyAlignment="1">
      <alignment horizontal="right" vertical="center" wrapText="1"/>
    </xf>
    <xf numFmtId="0" fontId="8" fillId="0" borderId="1" xfId="0" applyFont="1" applyBorder="1" applyAlignment="1">
      <alignment vertical="center" wrapText="1"/>
    </xf>
    <xf numFmtId="165" fontId="8" fillId="0" borderId="1" xfId="0" applyNumberFormat="1" applyFont="1" applyBorder="1" applyAlignment="1" applyProtection="1">
      <alignment vertical="center" wrapText="1"/>
      <protection locked="0"/>
    </xf>
    <xf numFmtId="165" fontId="4" fillId="0" borderId="1" xfId="0" applyNumberFormat="1" applyFont="1" applyBorder="1" applyAlignment="1" applyProtection="1">
      <alignment vertical="center" wrapText="1"/>
      <protection locked="0"/>
    </xf>
    <xf numFmtId="43" fontId="2" fillId="0" borderId="0" xfId="1" applyFont="1"/>
    <xf numFmtId="165" fontId="8" fillId="0" borderId="1" xfId="0" applyNumberFormat="1" applyFont="1" applyBorder="1" applyAlignment="1" applyProtection="1">
      <alignment horizontal="right" vertical="center" wrapText="1"/>
      <protection locked="0"/>
    </xf>
    <xf numFmtId="166" fontId="4" fillId="0" borderId="1" xfId="2" applyNumberFormat="1" applyFont="1" applyFill="1" applyBorder="1" applyAlignment="1" applyProtection="1">
      <alignment horizontal="right" vertical="center" wrapText="1"/>
      <protection locked="0"/>
    </xf>
    <xf numFmtId="166" fontId="4" fillId="0" borderId="1" xfId="2" applyNumberFormat="1" applyFont="1" applyBorder="1" applyAlignment="1" applyProtection="1">
      <alignment vertical="center" wrapText="1"/>
      <protection locked="0"/>
    </xf>
    <xf numFmtId="10" fontId="0" fillId="0" borderId="0" xfId="0" applyNumberFormat="1"/>
    <xf numFmtId="166" fontId="9" fillId="4" borderId="1" xfId="2" applyNumberFormat="1" applyFont="1" applyFill="1" applyBorder="1" applyAlignment="1" applyProtection="1">
      <alignment vertical="center"/>
      <protection locked="0"/>
    </xf>
    <xf numFmtId="166" fontId="19" fillId="4" borderId="1" xfId="2" applyNumberFormat="1" applyFont="1" applyFill="1" applyBorder="1" applyAlignment="1" applyProtection="1">
      <alignment vertical="center"/>
      <protection locked="0"/>
    </xf>
    <xf numFmtId="166" fontId="17" fillId="3" borderId="0" xfId="2" applyNumberFormat="1" applyFont="1" applyFill="1" applyBorder="1"/>
    <xf numFmtId="0" fontId="9" fillId="4" borderId="8" xfId="0" applyFont="1" applyFill="1" applyBorder="1" applyAlignment="1">
      <alignment horizontal="right" vertical="center"/>
    </xf>
    <xf numFmtId="0" fontId="9" fillId="4" borderId="1" xfId="0" applyFont="1" applyFill="1" applyBorder="1" applyAlignment="1">
      <alignment vertical="center"/>
    </xf>
    <xf numFmtId="0" fontId="2" fillId="0" borderId="0" xfId="0" applyFont="1"/>
    <xf numFmtId="165" fontId="9" fillId="4" borderId="1" xfId="0" applyNumberFormat="1" applyFont="1" applyFill="1" applyBorder="1" applyAlignment="1" applyProtection="1">
      <alignment vertical="center"/>
      <protection locked="0"/>
    </xf>
    <xf numFmtId="0" fontId="15" fillId="0" borderId="8" xfId="0" applyFont="1" applyBorder="1" applyAlignment="1">
      <alignment horizontal="center" vertical="center" wrapText="1"/>
    </xf>
    <xf numFmtId="164" fontId="17" fillId="3" borderId="11" xfId="6" applyBorder="1"/>
    <xf numFmtId="0" fontId="8" fillId="0" borderId="1" xfId="0" applyFont="1" applyBorder="1" applyAlignment="1">
      <alignment horizontal="left" vertical="center" wrapText="1"/>
    </xf>
    <xf numFmtId="0" fontId="9" fillId="4" borderId="12" xfId="0" applyFont="1" applyFill="1" applyBorder="1" applyAlignment="1">
      <alignment horizontal="right" vertical="center"/>
    </xf>
    <xf numFmtId="0" fontId="9" fillId="4" borderId="8" xfId="0" applyFont="1" applyFill="1" applyBorder="1" applyAlignment="1">
      <alignment horizontal="left" vertical="center"/>
    </xf>
    <xf numFmtId="0" fontId="9" fillId="4" borderId="13" xfId="0" applyFont="1" applyFill="1" applyBorder="1" applyAlignment="1">
      <alignment horizontal="right" vertical="center"/>
    </xf>
    <xf numFmtId="10" fontId="9" fillId="4" borderId="1" xfId="2" applyNumberFormat="1" applyFont="1" applyFill="1" applyBorder="1" applyAlignment="1" applyProtection="1">
      <alignment vertical="center"/>
      <protection locked="0"/>
    </xf>
    <xf numFmtId="0" fontId="8" fillId="0" borderId="0" xfId="0" applyFont="1" applyAlignment="1">
      <alignment wrapText="1"/>
    </xf>
    <xf numFmtId="10" fontId="20" fillId="0" borderId="0" xfId="0" applyNumberFormat="1" applyFont="1"/>
    <xf numFmtId="0" fontId="9" fillId="0" borderId="0" xfId="0" applyFont="1"/>
    <xf numFmtId="43" fontId="4" fillId="0" borderId="0" xfId="0" applyNumberFormat="1" applyFont="1" applyAlignment="1">
      <alignment horizontal="left"/>
    </xf>
    <xf numFmtId="14" fontId="4" fillId="0" borderId="0" xfId="0" applyNumberFormat="1" applyFont="1" applyAlignment="1">
      <alignment horizontal="left"/>
    </xf>
    <xf numFmtId="0" fontId="14" fillId="0" borderId="0" xfId="0" applyFont="1" applyAlignment="1">
      <alignment horizontal="center" vertical="center"/>
    </xf>
    <xf numFmtId="10" fontId="9" fillId="0" borderId="0" xfId="7" applyNumberFormat="1" applyFont="1" applyFill="1" applyBorder="1" applyProtection="1">
      <protection locked="0"/>
    </xf>
    <xf numFmtId="0" fontId="9" fillId="0" borderId="0" xfId="0" applyFont="1" applyProtection="1">
      <protection locked="0"/>
    </xf>
    <xf numFmtId="0" fontId="21" fillId="0" borderId="0" xfId="0" applyFont="1" applyProtection="1">
      <protection locked="0"/>
    </xf>
    <xf numFmtId="0" fontId="14" fillId="0" borderId="6" xfId="0" applyFont="1" applyBorder="1" applyAlignment="1">
      <alignment horizontal="center" vertical="center"/>
    </xf>
    <xf numFmtId="0" fontId="9" fillId="0" borderId="7" xfId="0" applyFont="1" applyBorder="1"/>
    <xf numFmtId="0" fontId="9" fillId="0" borderId="8" xfId="0" applyFont="1" applyBorder="1" applyAlignment="1">
      <alignment horizontal="left" indent="1"/>
    </xf>
    <xf numFmtId="0" fontId="14" fillId="0" borderId="19" xfId="0" applyFont="1" applyBorder="1" applyAlignment="1">
      <alignment horizontal="center"/>
    </xf>
    <xf numFmtId="0" fontId="9" fillId="0" borderId="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left" indent="1"/>
    </xf>
    <xf numFmtId="165" fontId="9" fillId="0" borderId="1" xfId="1" applyNumberFormat="1" applyFont="1" applyFill="1" applyBorder="1" applyAlignment="1" applyProtection="1">
      <alignment horizontal="right"/>
    </xf>
    <xf numFmtId="165" fontId="9" fillId="6" borderId="1" xfId="1" applyNumberFormat="1" applyFont="1" applyFill="1" applyBorder="1" applyAlignment="1" applyProtection="1">
      <alignment horizontal="right"/>
    </xf>
    <xf numFmtId="167" fontId="0" fillId="0" borderId="0" xfId="1" applyNumberFormat="1" applyFont="1"/>
    <xf numFmtId="167" fontId="22" fillId="0" borderId="0" xfId="0" applyNumberFormat="1" applyFont="1"/>
    <xf numFmtId="0" fontId="9" fillId="0" borderId="19" xfId="0" applyFont="1" applyBorder="1" applyAlignment="1">
      <alignment horizontal="left" indent="2"/>
    </xf>
    <xf numFmtId="0" fontId="14" fillId="0" borderId="19" xfId="0" applyFont="1" applyBorder="1"/>
    <xf numFmtId="165" fontId="9" fillId="0" borderId="1" xfId="1" applyNumberFormat="1" applyFont="1" applyFill="1" applyBorder="1" applyAlignment="1" applyProtection="1">
      <alignment horizontal="right"/>
      <protection locked="0"/>
    </xf>
    <xf numFmtId="0" fontId="9" fillId="0" borderId="13" xfId="0" applyFont="1" applyBorder="1" applyAlignment="1">
      <alignment horizontal="left" indent="1"/>
    </xf>
    <xf numFmtId="0" fontId="14" fillId="0" borderId="21" xfId="0" applyFont="1" applyBorder="1"/>
    <xf numFmtId="165" fontId="9" fillId="6" borderId="14" xfId="1" applyNumberFormat="1" applyFont="1" applyFill="1" applyBorder="1" applyAlignment="1" applyProtection="1">
      <alignment horizontal="right"/>
    </xf>
    <xf numFmtId="165" fontId="4" fillId="0" borderId="0" xfId="0" applyNumberFormat="1" applyFont="1"/>
    <xf numFmtId="0" fontId="23" fillId="0" borderId="0" xfId="0" applyFont="1" applyAlignment="1">
      <alignment vertical="center"/>
    </xf>
    <xf numFmtId="43" fontId="4" fillId="0" borderId="0" xfId="1" applyFont="1"/>
    <xf numFmtId="43" fontId="8" fillId="0" borderId="0" xfId="0" applyNumberFormat="1" applyFont="1" applyAlignment="1">
      <alignment horizontal="left"/>
    </xf>
    <xf numFmtId="0" fontId="24" fillId="0" borderId="0" xfId="0" applyFont="1"/>
    <xf numFmtId="0" fontId="14" fillId="0" borderId="0" xfId="0" applyFont="1" applyAlignment="1">
      <alignment horizontal="center"/>
    </xf>
    <xf numFmtId="0" fontId="21" fillId="0" borderId="0" xfId="0" applyFont="1"/>
    <xf numFmtId="0" fontId="25" fillId="0" borderId="6" xfId="0" applyFont="1" applyBorder="1" applyAlignment="1">
      <alignment horizontal="left" vertical="center" indent="1"/>
    </xf>
    <xf numFmtId="0" fontId="25" fillId="0" borderId="7" xfId="0" applyFont="1" applyBorder="1" applyAlignment="1">
      <alignment horizontal="left" vertical="center"/>
    </xf>
    <xf numFmtId="0" fontId="25" fillId="0" borderId="8" xfId="0" applyFont="1" applyBorder="1" applyAlignment="1">
      <alignment horizontal="left" vertical="center" indent="1"/>
    </xf>
    <xf numFmtId="0" fontId="25" fillId="0" borderId="1" xfId="0" applyFont="1" applyBorder="1" applyAlignment="1">
      <alignment horizontal="left" vertical="center"/>
    </xf>
    <xf numFmtId="0" fontId="25" fillId="0" borderId="1"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8" xfId="0" applyFont="1" applyBorder="1" applyAlignment="1">
      <alignment horizontal="left" indent="1"/>
    </xf>
    <xf numFmtId="0" fontId="26" fillId="0" borderId="1" xfId="0" applyFont="1" applyBorder="1" applyAlignment="1">
      <alignment horizontal="center"/>
    </xf>
    <xf numFmtId="38" fontId="25" fillId="0" borderId="1" xfId="0" applyNumberFormat="1" applyFont="1" applyBorder="1" applyAlignment="1" applyProtection="1">
      <alignment horizontal="right"/>
      <protection locked="0"/>
    </xf>
    <xf numFmtId="38" fontId="25" fillId="0" borderId="20" xfId="0" applyNumberFormat="1" applyFont="1" applyBorder="1" applyAlignment="1" applyProtection="1">
      <alignment horizontal="right"/>
      <protection locked="0"/>
    </xf>
    <xf numFmtId="0" fontId="25" fillId="0" borderId="1" xfId="0" applyFont="1" applyBorder="1" applyAlignment="1">
      <alignment horizontal="left" wrapText="1" indent="1"/>
    </xf>
    <xf numFmtId="165" fontId="25" fillId="0" borderId="1" xfId="0" applyNumberFormat="1" applyFont="1" applyBorder="1" applyAlignment="1" applyProtection="1">
      <alignment horizontal="right"/>
      <protection locked="0"/>
    </xf>
    <xf numFmtId="165" fontId="25" fillId="6" borderId="1" xfId="0" applyNumberFormat="1" applyFont="1" applyFill="1" applyBorder="1" applyAlignment="1">
      <alignment horizontal="right"/>
    </xf>
    <xf numFmtId="0" fontId="25" fillId="0" borderId="1" xfId="0" applyFont="1" applyBorder="1" applyAlignment="1">
      <alignment horizontal="left" wrapText="1" indent="2"/>
    </xf>
    <xf numFmtId="0" fontId="26" fillId="0" borderId="1" xfId="0" applyFont="1" applyBorder="1"/>
    <xf numFmtId="0" fontId="26" fillId="0" borderId="1" xfId="0" applyFont="1" applyBorder="1" applyAlignment="1">
      <alignment horizontal="left"/>
    </xf>
    <xf numFmtId="165" fontId="26" fillId="0" borderId="1" xfId="0" applyNumberFormat="1" applyFont="1" applyBorder="1" applyAlignment="1">
      <alignment horizontal="center"/>
    </xf>
    <xf numFmtId="0" fontId="25" fillId="0" borderId="1" xfId="0" applyFont="1" applyBorder="1" applyAlignment="1">
      <alignment horizontal="left" indent="1"/>
    </xf>
    <xf numFmtId="165" fontId="25" fillId="0" borderId="1" xfId="0" applyNumberFormat="1" applyFont="1" applyBorder="1" applyAlignment="1" applyProtection="1">
      <alignment horizontal="left" indent="1"/>
      <protection locked="0"/>
    </xf>
    <xf numFmtId="165" fontId="9" fillId="6" borderId="1" xfId="1" applyNumberFormat="1" applyFont="1" applyFill="1" applyBorder="1" applyAlignment="1" applyProtection="1"/>
    <xf numFmtId="0" fontId="0" fillId="0" borderId="0" xfId="0" applyAlignment="1">
      <alignment horizontal="left" indent="1"/>
    </xf>
    <xf numFmtId="0" fontId="24" fillId="0" borderId="0" xfId="0" applyFont="1" applyAlignment="1">
      <alignment horizontal="left" indent="1"/>
    </xf>
    <xf numFmtId="0" fontId="26" fillId="0" borderId="1" xfId="0" applyFont="1" applyBorder="1" applyAlignment="1">
      <alignment horizontal="left" indent="1"/>
    </xf>
    <xf numFmtId="0" fontId="26" fillId="0" borderId="1" xfId="0" applyFont="1" applyBorder="1" applyAlignment="1">
      <alignment horizontal="center" vertical="center" wrapText="1"/>
    </xf>
    <xf numFmtId="165" fontId="25" fillId="0" borderId="1" xfId="0" applyNumberFormat="1" applyFont="1" applyBorder="1" applyAlignment="1" applyProtection="1">
      <alignment horizontal="right" vertical="center"/>
      <protection locked="0"/>
    </xf>
    <xf numFmtId="0" fontId="25" fillId="0" borderId="13" xfId="0" applyFont="1" applyBorder="1" applyAlignment="1">
      <alignment horizontal="left" vertical="center" indent="1"/>
    </xf>
    <xf numFmtId="0" fontId="26" fillId="0" borderId="14" xfId="0" applyFont="1" applyBorder="1"/>
    <xf numFmtId="165" fontId="25" fillId="6" borderId="14" xfId="0" applyNumberFormat="1" applyFont="1" applyFill="1" applyBorder="1" applyAlignment="1">
      <alignment horizontal="right"/>
    </xf>
    <xf numFmtId="43" fontId="0" fillId="0" borderId="0" xfId="0" applyNumberFormat="1"/>
    <xf numFmtId="14" fontId="0" fillId="0" borderId="0" xfId="0" applyNumberFormat="1" applyAlignment="1">
      <alignment horizontal="left"/>
    </xf>
    <xf numFmtId="0" fontId="9" fillId="0" borderId="0" xfId="0" applyFont="1" applyAlignment="1">
      <alignment horizontal="center"/>
    </xf>
    <xf numFmtId="0" fontId="21" fillId="0" borderId="0" xfId="0" applyFont="1" applyAlignment="1">
      <alignment horizontal="center"/>
    </xf>
    <xf numFmtId="0" fontId="14" fillId="0" borderId="24" xfId="0" applyFont="1" applyBorder="1" applyAlignment="1">
      <alignment horizontal="center"/>
    </xf>
    <xf numFmtId="0" fontId="4" fillId="0" borderId="8" xfId="0" applyFont="1" applyBorder="1" applyAlignment="1">
      <alignment horizontal="center" vertical="center"/>
    </xf>
    <xf numFmtId="0" fontId="15" fillId="0" borderId="11" xfId="0" applyFont="1" applyBorder="1" applyAlignment="1">
      <alignment vertical="center" wrapText="1"/>
    </xf>
    <xf numFmtId="165" fontId="14" fillId="0" borderId="1" xfId="0" applyNumberFormat="1" applyFont="1" applyBorder="1" applyAlignment="1">
      <alignment horizontal="right"/>
    </xf>
    <xf numFmtId="165" fontId="9" fillId="6" borderId="1" xfId="0" applyNumberFormat="1" applyFont="1" applyFill="1" applyBorder="1" applyAlignment="1">
      <alignment horizontal="right"/>
    </xf>
    <xf numFmtId="0" fontId="8" fillId="0" borderId="11" xfId="0" applyFont="1" applyBorder="1" applyAlignment="1">
      <alignment horizontal="left" vertical="center" wrapText="1"/>
    </xf>
    <xf numFmtId="165" fontId="9" fillId="0" borderId="1" xfId="0" applyNumberFormat="1" applyFont="1" applyBorder="1" applyAlignment="1">
      <alignment horizontal="right"/>
    </xf>
    <xf numFmtId="0" fontId="21" fillId="0" borderId="11" xfId="0" applyFont="1" applyBorder="1" applyAlignment="1" applyProtection="1">
      <alignment horizontal="left" vertical="center" indent="1"/>
      <protection locked="0"/>
    </xf>
    <xf numFmtId="0" fontId="21" fillId="0" borderId="11" xfId="0" applyFont="1" applyBorder="1" applyAlignment="1" applyProtection="1">
      <alignment horizontal="left" vertical="center"/>
      <protection locked="0"/>
    </xf>
    <xf numFmtId="1" fontId="0" fillId="0" borderId="0" xfId="0" applyNumberFormat="1"/>
    <xf numFmtId="0" fontId="4" fillId="0" borderId="13" xfId="0" applyFont="1" applyBorder="1" applyAlignment="1">
      <alignment horizontal="center" vertical="center"/>
    </xf>
    <xf numFmtId="0" fontId="15" fillId="0" borderId="27" xfId="0" applyFont="1" applyBorder="1" applyAlignment="1">
      <alignment vertical="center" wrapText="1"/>
    </xf>
    <xf numFmtId="165" fontId="9" fillId="0" borderId="14" xfId="0" applyNumberFormat="1" applyFont="1" applyBorder="1" applyAlignment="1">
      <alignment horizontal="right"/>
    </xf>
    <xf numFmtId="165" fontId="9" fillId="6" borderId="14" xfId="0" applyNumberFormat="1" applyFont="1" applyFill="1" applyBorder="1" applyAlignment="1">
      <alignment horizontal="right"/>
    </xf>
    <xf numFmtId="43" fontId="8" fillId="0" borderId="0" xfId="0" applyNumberFormat="1" applyFont="1"/>
    <xf numFmtId="0" fontId="4" fillId="0" borderId="5" xfId="0" applyFont="1" applyBorder="1"/>
    <xf numFmtId="0" fontId="16" fillId="0" borderId="5" xfId="0" applyFont="1" applyBorder="1" applyAlignment="1">
      <alignment horizontal="center"/>
    </xf>
    <xf numFmtId="0" fontId="4" fillId="0" borderId="25" xfId="0" applyFont="1" applyBorder="1" applyAlignment="1">
      <alignment vertical="center" wrapText="1"/>
    </xf>
    <xf numFmtId="0" fontId="16" fillId="0" borderId="26" xfId="0" applyFont="1" applyBorder="1" applyAlignment="1">
      <alignment vertical="center" wrapText="1"/>
    </xf>
    <xf numFmtId="0" fontId="5" fillId="7" borderId="7" xfId="0" applyFont="1" applyFill="1" applyBorder="1" applyAlignment="1">
      <alignment horizontal="left" vertical="center" wrapText="1" indent="1"/>
    </xf>
    <xf numFmtId="0" fontId="27" fillId="0" borderId="8" xfId="0" applyFont="1" applyBorder="1" applyAlignment="1">
      <alignment horizontal="center" vertical="center" wrapText="1"/>
    </xf>
    <xf numFmtId="0" fontId="27" fillId="0" borderId="1" xfId="0" applyFont="1" applyBorder="1" applyAlignment="1">
      <alignment vertical="center" wrapText="1"/>
    </xf>
    <xf numFmtId="3" fontId="28" fillId="6" borderId="1" xfId="0" applyNumberFormat="1" applyFont="1" applyFill="1" applyBorder="1" applyAlignment="1">
      <alignment vertical="center" wrapText="1"/>
    </xf>
    <xf numFmtId="14" fontId="8" fillId="2" borderId="1" xfId="8" quotePrefix="1" applyNumberFormat="1" applyFont="1" applyFill="1" applyBorder="1" applyAlignment="1" applyProtection="1">
      <alignment horizontal="left" vertical="center" wrapText="1" indent="2"/>
      <protection locked="0"/>
    </xf>
    <xf numFmtId="3" fontId="28" fillId="0" borderId="1" xfId="0" applyNumberFormat="1" applyFont="1" applyBorder="1" applyAlignment="1">
      <alignment vertical="center" wrapText="1"/>
    </xf>
    <xf numFmtId="3" fontId="28" fillId="0" borderId="19" xfId="0" applyNumberFormat="1" applyFont="1" applyBorder="1" applyAlignment="1">
      <alignment vertical="center" wrapText="1"/>
    </xf>
    <xf numFmtId="14" fontId="8" fillId="2" borderId="1" xfId="8" quotePrefix="1" applyNumberFormat="1" applyFont="1" applyFill="1" applyBorder="1" applyAlignment="1" applyProtection="1">
      <alignment horizontal="left" vertical="center" wrapText="1" indent="3"/>
      <protection locked="0"/>
    </xf>
    <xf numFmtId="0" fontId="27" fillId="0" borderId="13" xfId="0" applyFont="1" applyBorder="1" applyAlignment="1">
      <alignment horizontal="center" vertical="center" wrapText="1"/>
    </xf>
    <xf numFmtId="0" fontId="27" fillId="0" borderId="14" xfId="0" applyFont="1" applyBorder="1" applyAlignment="1">
      <alignment vertical="center" wrapText="1"/>
    </xf>
    <xf numFmtId="3" fontId="28" fillId="6" borderId="28" xfId="0" applyNumberFormat="1" applyFont="1" applyFill="1" applyBorder="1" applyAlignment="1">
      <alignment vertical="center" wrapText="1"/>
    </xf>
    <xf numFmtId="0" fontId="4" fillId="0" borderId="0" xfId="0" applyFont="1" applyAlignment="1">
      <alignment wrapText="1"/>
    </xf>
    <xf numFmtId="3" fontId="4" fillId="0" borderId="0" xfId="0" applyNumberFormat="1" applyFont="1"/>
    <xf numFmtId="167" fontId="24" fillId="0" borderId="0" xfId="1" applyNumberFormat="1" applyFont="1"/>
    <xf numFmtId="167" fontId="30" fillId="0" borderId="0" xfId="0" applyNumberFormat="1" applyFont="1"/>
    <xf numFmtId="43" fontId="4" fillId="0" borderId="0" xfId="0" applyNumberFormat="1" applyFont="1"/>
    <xf numFmtId="0" fontId="9" fillId="0" borderId="0" xfId="0" applyFont="1" applyAlignment="1">
      <alignment horizontal="left" wrapText="1"/>
    </xf>
    <xf numFmtId="0" fontId="14" fillId="0" borderId="0" xfId="0" applyFont="1" applyAlignment="1">
      <alignment horizontal="center" wrapText="1"/>
    </xf>
    <xf numFmtId="0" fontId="9" fillId="0" borderId="0" xfId="0" applyFont="1" applyAlignment="1">
      <alignment horizontal="right" wrapText="1"/>
    </xf>
    <xf numFmtId="0" fontId="9" fillId="0" borderId="6" xfId="0" applyFont="1" applyBorder="1"/>
    <xf numFmtId="0" fontId="14" fillId="0" borderId="15" xfId="0" applyFont="1" applyBorder="1" applyAlignment="1">
      <alignment horizontal="center" vertical="center" wrapText="1"/>
    </xf>
    <xf numFmtId="0" fontId="9" fillId="0" borderId="8" xfId="0" applyFont="1" applyBorder="1" applyAlignment="1">
      <alignment vertical="center"/>
    </xf>
    <xf numFmtId="0" fontId="31" fillId="0" borderId="19" xfId="0" applyFont="1" applyBorder="1" applyAlignment="1">
      <alignment wrapText="1"/>
    </xf>
    <xf numFmtId="0" fontId="4" fillId="0" borderId="20" xfId="0" applyFont="1" applyBorder="1"/>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9" fillId="0" borderId="1" xfId="0" applyFont="1" applyBorder="1" applyAlignment="1">
      <alignment wrapText="1"/>
    </xf>
    <xf numFmtId="0" fontId="9" fillId="0" borderId="1" xfId="0" applyFont="1" applyBorder="1"/>
    <xf numFmtId="0" fontId="9" fillId="0" borderId="1" xfId="0" applyFont="1" applyBorder="1" applyAlignment="1">
      <alignment vertical="center" wrapText="1"/>
    </xf>
    <xf numFmtId="9" fontId="0" fillId="0" borderId="0" xfId="2" applyFont="1"/>
    <xf numFmtId="10" fontId="4" fillId="0" borderId="29" xfId="2" applyNumberFormat="1" applyFont="1" applyBorder="1" applyAlignment="1">
      <alignment horizontal="right"/>
    </xf>
    <xf numFmtId="0" fontId="31" fillId="0" borderId="19" xfId="0" applyFont="1" applyBorder="1" applyAlignment="1">
      <alignment vertical="center" wrapText="1"/>
    </xf>
    <xf numFmtId="10" fontId="4" fillId="0" borderId="29" xfId="2" applyNumberFormat="1" applyFont="1" applyBorder="1" applyAlignment="1">
      <alignment horizontal="right" vertical="center"/>
    </xf>
    <xf numFmtId="0" fontId="4" fillId="0" borderId="29" xfId="0" applyFont="1" applyBorder="1"/>
    <xf numFmtId="10" fontId="4" fillId="0" borderId="20" xfId="2" applyNumberFormat="1" applyFont="1" applyBorder="1" applyAlignment="1">
      <alignment horizontal="right"/>
    </xf>
    <xf numFmtId="0" fontId="9" fillId="0" borderId="12" xfId="0" applyFont="1" applyBorder="1" applyAlignment="1">
      <alignment vertical="center"/>
    </xf>
    <xf numFmtId="0" fontId="31" fillId="0" borderId="3" xfId="0" applyFont="1" applyBorder="1" applyAlignment="1">
      <alignment wrapText="1"/>
    </xf>
    <xf numFmtId="10" fontId="4" fillId="0" borderId="30" xfId="2" applyNumberFormat="1" applyFont="1" applyBorder="1" applyAlignment="1">
      <alignment horizontal="right"/>
    </xf>
    <xf numFmtId="0" fontId="9" fillId="0" borderId="12" xfId="0" applyFont="1" applyBorder="1" applyAlignment="1">
      <alignment horizontal="right" vertical="center"/>
    </xf>
    <xf numFmtId="0" fontId="9" fillId="0" borderId="13" xfId="0" applyFont="1" applyBorder="1"/>
    <xf numFmtId="0" fontId="31" fillId="0" borderId="21" xfId="0" applyFont="1" applyBorder="1" applyAlignment="1">
      <alignment wrapText="1"/>
    </xf>
    <xf numFmtId="0" fontId="4" fillId="0" borderId="28" xfId="0" applyFont="1" applyBorder="1"/>
    <xf numFmtId="14" fontId="9" fillId="0" borderId="0" xfId="5" applyNumberFormat="1" applyFont="1" applyAlignment="1">
      <alignment horizontal="left"/>
    </xf>
    <xf numFmtId="0" fontId="9" fillId="0" borderId="5" xfId="5" applyFont="1" applyBorder="1" applyAlignment="1">
      <alignment vertical="center"/>
    </xf>
    <xf numFmtId="0" fontId="21" fillId="0" borderId="0" xfId="5" applyFont="1" applyAlignment="1">
      <alignment horizontal="right"/>
    </xf>
    <xf numFmtId="0" fontId="8" fillId="0" borderId="6" xfId="5" applyFont="1" applyBorder="1" applyAlignment="1">
      <alignment vertical="center"/>
    </xf>
    <xf numFmtId="0" fontId="8" fillId="0" borderId="7" xfId="5" applyFont="1" applyBorder="1" applyAlignment="1">
      <alignment vertical="center"/>
    </xf>
    <xf numFmtId="0" fontId="15" fillId="0" borderId="7" xfId="5" applyFont="1" applyBorder="1" applyAlignment="1">
      <alignment horizontal="center" vertical="center"/>
    </xf>
    <xf numFmtId="0" fontId="15" fillId="0" borderId="24" xfId="5" applyFont="1" applyBorder="1" applyAlignment="1">
      <alignment horizontal="center" vertical="center"/>
    </xf>
    <xf numFmtId="0" fontId="8" fillId="0" borderId="0" xfId="5" applyFont="1" applyAlignment="1">
      <alignment vertical="center"/>
    </xf>
    <xf numFmtId="0" fontId="0" fillId="0" borderId="8" xfId="0" applyBorder="1"/>
    <xf numFmtId="0" fontId="4" fillId="0" borderId="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8" xfId="0" applyBorder="1" applyAlignment="1">
      <alignment horizontal="center"/>
    </xf>
    <xf numFmtId="0" fontId="4" fillId="0" borderId="11" xfId="0" applyFont="1" applyBorder="1" applyAlignment="1">
      <alignment vertical="center" wrapText="1"/>
    </xf>
    <xf numFmtId="168" fontId="4" fillId="0" borderId="1" xfId="0" applyNumberFormat="1" applyFont="1" applyBorder="1" applyAlignment="1">
      <alignment horizontal="center" vertical="center"/>
    </xf>
    <xf numFmtId="168" fontId="4" fillId="0" borderId="20" xfId="0" applyNumberFormat="1" applyFont="1" applyBorder="1" applyAlignment="1">
      <alignment horizontal="center" vertical="center"/>
    </xf>
    <xf numFmtId="168" fontId="33" fillId="0" borderId="1" xfId="0" applyNumberFormat="1" applyFont="1" applyBorder="1" applyAlignment="1">
      <alignment horizontal="center" vertical="center"/>
    </xf>
    <xf numFmtId="0" fontId="33" fillId="0" borderId="11" xfId="0" applyFont="1" applyBorder="1" applyAlignment="1">
      <alignment vertical="center" wrapText="1"/>
    </xf>
    <xf numFmtId="168" fontId="0" fillId="0" borderId="0" xfId="0" applyNumberFormat="1"/>
    <xf numFmtId="0" fontId="0" fillId="0" borderId="13" xfId="0" applyBorder="1"/>
    <xf numFmtId="0" fontId="16" fillId="6" borderId="27" xfId="0" applyFont="1" applyFill="1" applyBorder="1" applyAlignment="1">
      <alignment vertical="center" wrapText="1"/>
    </xf>
    <xf numFmtId="168" fontId="16" fillId="6" borderId="14" xfId="0" applyNumberFormat="1" applyFont="1" applyFill="1" applyBorder="1" applyAlignment="1">
      <alignment horizontal="center" vertical="center"/>
    </xf>
    <xf numFmtId="168" fontId="16" fillId="6" borderId="28" xfId="0" applyNumberFormat="1" applyFont="1" applyFill="1" applyBorder="1" applyAlignment="1">
      <alignment horizontal="center" vertical="center"/>
    </xf>
    <xf numFmtId="168" fontId="2" fillId="0" borderId="0" xfId="0" applyNumberFormat="1" applyFont="1"/>
    <xf numFmtId="0" fontId="7" fillId="0" borderId="0" xfId="0" applyFont="1" applyAlignment="1">
      <alignment vertical="center"/>
    </xf>
    <xf numFmtId="0" fontId="4" fillId="0" borderId="0" xfId="0" applyFont="1" applyAlignment="1">
      <alignment vertical="center"/>
    </xf>
    <xf numFmtId="0" fontId="15" fillId="0" borderId="0" xfId="5" applyFont="1" applyAlignment="1">
      <alignment horizontal="center" vertical="center" wrapText="1"/>
    </xf>
    <xf numFmtId="0" fontId="0" fillId="0" borderId="6" xfId="0" applyBorder="1" applyAlignment="1">
      <alignment horizontal="center" vertical="center"/>
    </xf>
    <xf numFmtId="0" fontId="16" fillId="6" borderId="16" xfId="0" applyFont="1" applyFill="1" applyBorder="1" applyAlignment="1">
      <alignment wrapText="1"/>
    </xf>
    <xf numFmtId="165" fontId="0" fillId="6" borderId="24" xfId="0" applyNumberFormat="1" applyFill="1" applyBorder="1" applyAlignment="1">
      <alignment horizontal="center" vertical="center"/>
    </xf>
    <xf numFmtId="0" fontId="4" fillId="0" borderId="32" xfId="0" applyFont="1" applyBorder="1"/>
    <xf numFmtId="165" fontId="0" fillId="0" borderId="20" xfId="0" applyNumberFormat="1" applyBorder="1"/>
    <xf numFmtId="0" fontId="4" fillId="0" borderId="8" xfId="0" applyFont="1" applyBorder="1" applyAlignment="1">
      <alignment horizontal="center" vertical="center" wrapText="1"/>
    </xf>
    <xf numFmtId="0" fontId="4" fillId="0" borderId="32" xfId="0" applyFont="1" applyBorder="1" applyAlignment="1">
      <alignment vertical="center" wrapText="1"/>
    </xf>
    <xf numFmtId="165" fontId="0" fillId="0" borderId="20" xfId="0" applyNumberFormat="1" applyBorder="1" applyAlignment="1">
      <alignment wrapText="1"/>
    </xf>
    <xf numFmtId="0" fontId="0" fillId="0" borderId="0" xfId="0" applyAlignment="1">
      <alignment wrapText="1"/>
    </xf>
    <xf numFmtId="0" fontId="16" fillId="6" borderId="32" xfId="0" applyFont="1" applyFill="1" applyBorder="1" applyAlignment="1">
      <alignment wrapText="1"/>
    </xf>
    <xf numFmtId="165" fontId="0" fillId="6" borderId="20" xfId="0" applyNumberFormat="1" applyFill="1" applyBorder="1" applyAlignment="1">
      <alignment horizontal="center" vertical="center" wrapText="1"/>
    </xf>
    <xf numFmtId="0" fontId="4" fillId="0" borderId="32" xfId="0" applyFont="1" applyBorder="1" applyAlignment="1">
      <alignment vertical="center"/>
    </xf>
    <xf numFmtId="3" fontId="0" fillId="0" borderId="0" xfId="0" applyNumberFormat="1" applyAlignment="1">
      <alignment wrapText="1"/>
    </xf>
    <xf numFmtId="0" fontId="4" fillId="0" borderId="32" xfId="0" applyFont="1" applyBorder="1" applyAlignment="1">
      <alignment wrapText="1"/>
    </xf>
    <xf numFmtId="0" fontId="4" fillId="0" borderId="13" xfId="0" applyFont="1" applyBorder="1" applyAlignment="1">
      <alignment horizontal="center" vertical="center" wrapText="1"/>
    </xf>
    <xf numFmtId="0" fontId="16" fillId="6" borderId="33" xfId="0" applyFont="1" applyFill="1" applyBorder="1" applyAlignment="1">
      <alignment wrapText="1"/>
    </xf>
    <xf numFmtId="165" fontId="0" fillId="6" borderId="28" xfId="0" applyNumberFormat="1" applyFill="1" applyBorder="1" applyAlignment="1">
      <alignment horizontal="center" vertical="center" wrapText="1"/>
    </xf>
    <xf numFmtId="0" fontId="20" fillId="0" borderId="0" xfId="0" applyFont="1"/>
    <xf numFmtId="3" fontId="2" fillId="0" borderId="0" xfId="0" applyNumberFormat="1" applyFont="1"/>
    <xf numFmtId="0" fontId="4" fillId="0" borderId="0" xfId="0" applyFont="1" applyAlignment="1">
      <alignment horizontal="center" vertical="center"/>
    </xf>
    <xf numFmtId="0" fontId="7" fillId="0" borderId="0" xfId="0" applyFont="1" applyAlignment="1">
      <alignment horizontal="center" vertical="center"/>
    </xf>
    <xf numFmtId="0" fontId="16" fillId="0" borderId="0" xfId="0" applyFont="1" applyAlignment="1">
      <alignment horizontal="center"/>
    </xf>
    <xf numFmtId="0" fontId="8" fillId="0" borderId="6" xfId="9" applyFont="1" applyBorder="1" applyAlignment="1" applyProtection="1">
      <alignment horizontal="center" vertical="center"/>
      <protection locked="0"/>
    </xf>
    <xf numFmtId="0" fontId="15" fillId="2" borderId="23" xfId="9" applyFont="1" applyFill="1" applyBorder="1" applyAlignment="1" applyProtection="1">
      <alignment horizontal="center" vertical="center" wrapText="1"/>
      <protection locked="0"/>
    </xf>
    <xf numFmtId="167" fontId="8" fillId="2" borderId="24" xfId="10" applyNumberFormat="1" applyFont="1" applyFill="1" applyBorder="1" applyAlignment="1" applyProtection="1">
      <alignment horizontal="center" vertical="center"/>
      <protection locked="0"/>
    </xf>
    <xf numFmtId="0" fontId="8" fillId="0" borderId="8" xfId="9" applyFont="1" applyBorder="1" applyAlignment="1" applyProtection="1">
      <alignment horizontal="center" vertical="center"/>
      <protection locked="0"/>
    </xf>
    <xf numFmtId="0" fontId="16" fillId="6" borderId="1" xfId="0" applyFont="1" applyFill="1" applyBorder="1" applyAlignment="1">
      <alignment horizontal="left" vertical="top" wrapText="1"/>
    </xf>
    <xf numFmtId="165" fontId="8" fillId="6" borderId="20" xfId="10" applyNumberFormat="1" applyFont="1" applyFill="1" applyBorder="1" applyAlignment="1" applyProtection="1">
      <alignment vertical="top"/>
    </xf>
    <xf numFmtId="0" fontId="8" fillId="2" borderId="26" xfId="11" applyFont="1" applyFill="1" applyBorder="1" applyAlignment="1" applyProtection="1">
      <alignment vertical="center" wrapText="1"/>
      <protection locked="0"/>
    </xf>
    <xf numFmtId="165" fontId="8" fillId="2" borderId="20" xfId="10" applyNumberFormat="1" applyFont="1" applyFill="1" applyBorder="1" applyAlignment="1" applyProtection="1">
      <alignment vertical="top"/>
      <protection locked="0"/>
    </xf>
    <xf numFmtId="0" fontId="8" fillId="2" borderId="1" xfId="11" applyFont="1" applyFill="1" applyBorder="1" applyAlignment="1" applyProtection="1">
      <alignment vertical="center" wrapText="1"/>
      <protection locked="0"/>
    </xf>
    <xf numFmtId="0" fontId="8" fillId="2" borderId="2" xfId="11" applyFont="1" applyFill="1" applyBorder="1" applyAlignment="1" applyProtection="1">
      <alignment vertical="center" wrapText="1"/>
      <protection locked="0"/>
    </xf>
    <xf numFmtId="165" fontId="8" fillId="6" borderId="20" xfId="10" applyNumberFormat="1" applyFont="1" applyFill="1" applyBorder="1" applyAlignment="1" applyProtection="1">
      <alignment vertical="top" wrapText="1"/>
    </xf>
    <xf numFmtId="0" fontId="8" fillId="2" borderId="26" xfId="11" applyFont="1" applyFill="1" applyBorder="1" applyAlignment="1" applyProtection="1">
      <alignment horizontal="left" vertical="center" wrapText="1"/>
      <protection locked="0"/>
    </xf>
    <xf numFmtId="165" fontId="8" fillId="2" borderId="20"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protection locked="0"/>
    </xf>
    <xf numFmtId="0" fontId="8" fillId="2" borderId="1" xfId="9" applyFont="1" applyFill="1" applyBorder="1" applyAlignment="1" applyProtection="1">
      <alignment horizontal="left" vertical="center" wrapText="1"/>
      <protection locked="0"/>
    </xf>
    <xf numFmtId="0" fontId="8" fillId="0" borderId="1" xfId="11" applyFont="1" applyBorder="1" applyAlignment="1" applyProtection="1">
      <alignment horizontal="left" vertical="center" wrapText="1"/>
      <protection locked="0"/>
    </xf>
    <xf numFmtId="0" fontId="8" fillId="0" borderId="0" xfId="11" applyFont="1" applyAlignment="1" applyProtection="1">
      <alignment wrapText="1"/>
      <protection locked="0"/>
    </xf>
    <xf numFmtId="1" fontId="15" fillId="6" borderId="1" xfId="10" applyNumberFormat="1" applyFont="1" applyFill="1" applyBorder="1" applyAlignment="1" applyProtection="1">
      <alignment horizontal="left" vertical="top" wrapText="1"/>
    </xf>
    <xf numFmtId="0" fontId="8" fillId="0" borderId="8" xfId="9" applyFont="1" applyBorder="1" applyAlignment="1" applyProtection="1">
      <alignment horizontal="center" vertical="center" wrapText="1"/>
      <protection locked="0"/>
    </xf>
    <xf numFmtId="0" fontId="15" fillId="2" borderId="1" xfId="11" applyFont="1" applyFill="1" applyBorder="1" applyAlignment="1" applyProtection="1">
      <alignment vertical="center" wrapText="1"/>
      <protection locked="0"/>
    </xf>
    <xf numFmtId="0" fontId="8" fillId="2" borderId="1" xfId="11" applyFont="1" applyFill="1" applyBorder="1" applyAlignment="1" applyProtection="1">
      <alignment horizontal="left" vertical="center" wrapText="1" indent="3"/>
      <protection locked="0"/>
    </xf>
    <xf numFmtId="0" fontId="15" fillId="6" borderId="1" xfId="11" applyFont="1" applyFill="1" applyBorder="1" applyAlignment="1" applyProtection="1">
      <alignment vertical="center" wrapText="1"/>
      <protection locked="0"/>
    </xf>
    <xf numFmtId="0" fontId="8" fillId="0" borderId="13" xfId="9" applyFont="1" applyBorder="1" applyAlignment="1" applyProtection="1">
      <alignment horizontal="center" vertical="center" wrapText="1"/>
      <protection locked="0"/>
    </xf>
    <xf numFmtId="0" fontId="15" fillId="6" borderId="14" xfId="11" applyFont="1" applyFill="1" applyBorder="1" applyAlignment="1" applyProtection="1">
      <alignment vertical="center" wrapText="1"/>
      <protection locked="0"/>
    </xf>
    <xf numFmtId="165" fontId="8" fillId="6" borderId="28" xfId="10" applyNumberFormat="1" applyFont="1" applyFill="1" applyBorder="1" applyAlignment="1" applyProtection="1">
      <alignment vertical="top" wrapText="1"/>
    </xf>
    <xf numFmtId="165" fontId="20" fillId="0" borderId="0" xfId="0" applyNumberFormat="1" applyFont="1"/>
    <xf numFmtId="0" fontId="16" fillId="0" borderId="0" xfId="12" applyFont="1" applyAlignment="1" applyProtection="1">
      <alignment horizontal="left" vertical="center"/>
      <protection locked="0"/>
    </xf>
    <xf numFmtId="0" fontId="16" fillId="6" borderId="7"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6" fillId="6" borderId="8"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20" xfId="0" applyFont="1" applyFill="1" applyBorder="1" applyAlignment="1">
      <alignment horizontal="left" vertical="center" wrapText="1"/>
    </xf>
    <xf numFmtId="0" fontId="4" fillId="0" borderId="0" xfId="0" applyFont="1" applyAlignment="1">
      <alignment horizontal="left" vertical="center"/>
    </xf>
    <xf numFmtId="0" fontId="4" fillId="0" borderId="8" xfId="0" applyFont="1" applyBorder="1" applyAlignment="1">
      <alignment horizontal="right" vertical="center" wrapText="1"/>
    </xf>
    <xf numFmtId="0" fontId="4" fillId="0" borderId="1" xfId="0" applyFont="1" applyBorder="1" applyAlignment="1">
      <alignment horizontal="left" vertical="center" wrapText="1"/>
    </xf>
    <xf numFmtId="10" fontId="8" fillId="0" borderId="1" xfId="2" applyNumberFormat="1" applyFont="1" applyFill="1" applyBorder="1" applyAlignment="1">
      <alignment horizontal="left" vertical="center" wrapText="1"/>
    </xf>
    <xf numFmtId="167" fontId="4" fillId="0" borderId="20" xfId="1" applyNumberFormat="1" applyFont="1" applyFill="1" applyBorder="1" applyAlignment="1">
      <alignment horizontal="right" vertical="center" wrapText="1"/>
    </xf>
    <xf numFmtId="10" fontId="16" fillId="6" borderId="1" xfId="0" applyNumberFormat="1" applyFont="1" applyFill="1" applyBorder="1" applyAlignment="1">
      <alignment horizontal="left" vertical="center" wrapText="1"/>
    </xf>
    <xf numFmtId="1" fontId="16" fillId="6" borderId="20" xfId="0" applyNumberFormat="1" applyFont="1" applyFill="1" applyBorder="1" applyAlignment="1">
      <alignment horizontal="right" vertical="center" wrapText="1"/>
    </xf>
    <xf numFmtId="0" fontId="13" fillId="0" borderId="8" xfId="0" applyFont="1" applyBorder="1" applyAlignment="1">
      <alignment horizontal="right" vertical="center" wrapText="1"/>
    </xf>
    <xf numFmtId="0" fontId="13" fillId="0" borderId="1" xfId="0" applyFont="1" applyBorder="1" applyAlignment="1">
      <alignment horizontal="left" vertical="center" wrapText="1"/>
    </xf>
    <xf numFmtId="10" fontId="13" fillId="0" borderId="1" xfId="2" applyNumberFormat="1" applyFont="1" applyFill="1" applyBorder="1" applyAlignment="1">
      <alignment horizontal="left" vertical="center" wrapText="1"/>
    </xf>
    <xf numFmtId="167" fontId="13" fillId="0" borderId="20" xfId="1" applyNumberFormat="1" applyFont="1" applyFill="1" applyBorder="1" applyAlignment="1">
      <alignment horizontal="right" vertical="center" wrapText="1"/>
    </xf>
    <xf numFmtId="0" fontId="13" fillId="0" borderId="0" xfId="0" applyFont="1" applyAlignment="1">
      <alignment horizontal="left" vertical="center"/>
    </xf>
    <xf numFmtId="10" fontId="16" fillId="6" borderId="1" xfId="2" applyNumberFormat="1" applyFont="1" applyFill="1" applyBorder="1" applyAlignment="1">
      <alignment horizontal="left" vertical="center" wrapText="1"/>
    </xf>
    <xf numFmtId="49" fontId="13" fillId="0" borderId="8" xfId="0" applyNumberFormat="1" applyFont="1" applyBorder="1" applyAlignment="1">
      <alignment horizontal="right" vertical="center" wrapText="1"/>
    </xf>
    <xf numFmtId="10" fontId="16" fillId="6" borderId="1" xfId="0" applyNumberFormat="1" applyFont="1" applyFill="1" applyBorder="1" applyAlignment="1">
      <alignment horizontal="center" vertical="center" wrapText="1"/>
    </xf>
    <xf numFmtId="1" fontId="16" fillId="6" borderId="20" xfId="0" applyNumberFormat="1" applyFont="1" applyFill="1" applyBorder="1" applyAlignment="1">
      <alignment horizontal="center" vertical="center" wrapText="1"/>
    </xf>
    <xf numFmtId="0" fontId="16" fillId="0" borderId="8" xfId="0" applyFont="1" applyBorder="1" applyAlignment="1">
      <alignment horizontal="left" vertical="center" wrapText="1"/>
    </xf>
    <xf numFmtId="49" fontId="34" fillId="0" borderId="13" xfId="13" applyNumberFormat="1" applyFont="1" applyBorder="1" applyAlignment="1" applyProtection="1">
      <alignment horizontal="left" vertical="center"/>
      <protection locked="0"/>
    </xf>
    <xf numFmtId="0" fontId="32" fillId="0" borderId="14" xfId="9" applyFont="1" applyBorder="1" applyAlignment="1" applyProtection="1">
      <alignment horizontal="left" vertical="center" wrapText="1"/>
      <protection locked="0"/>
    </xf>
    <xf numFmtId="10" fontId="13" fillId="0" borderId="14" xfId="2" applyNumberFormat="1" applyFont="1" applyFill="1" applyBorder="1" applyAlignment="1">
      <alignment horizontal="left" vertical="center" wrapText="1"/>
    </xf>
    <xf numFmtId="167" fontId="4" fillId="0" borderId="28" xfId="1" applyNumberFormat="1" applyFont="1" applyFill="1" applyBorder="1" applyAlignment="1">
      <alignment horizontal="right" vertical="center" wrapText="1"/>
    </xf>
    <xf numFmtId="0" fontId="7" fillId="0" borderId="0" xfId="0" applyFont="1"/>
    <xf numFmtId="0" fontId="14" fillId="0" borderId="0" xfId="5" applyFont="1"/>
    <xf numFmtId="0" fontId="14" fillId="0" borderId="0" xfId="5" applyFont="1" applyAlignment="1">
      <alignment horizontal="center"/>
    </xf>
    <xf numFmtId="0" fontId="21" fillId="0" borderId="0" xfId="0" applyFont="1" applyAlignment="1" applyProtection="1">
      <alignment horizontal="right"/>
      <protection locked="0"/>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7" fillId="0" borderId="8" xfId="0" applyFont="1" applyBorder="1" applyAlignment="1">
      <alignment horizontal="center"/>
    </xf>
    <xf numFmtId="0" fontId="7" fillId="0" borderId="38" xfId="0" applyFont="1" applyBorder="1" applyAlignment="1">
      <alignment wrapText="1"/>
    </xf>
    <xf numFmtId="165" fontId="7" fillId="0" borderId="39" xfId="0" applyNumberFormat="1" applyFont="1" applyBorder="1" applyAlignment="1">
      <alignment vertical="center"/>
    </xf>
    <xf numFmtId="168" fontId="7" fillId="0" borderId="40" xfId="0" applyNumberFormat="1" applyFont="1" applyBorder="1" applyAlignment="1">
      <alignment horizontal="center"/>
    </xf>
    <xf numFmtId="168" fontId="0" fillId="0" borderId="0" xfId="0" applyNumberFormat="1" applyAlignment="1">
      <alignment horizontal="center"/>
    </xf>
    <xf numFmtId="0" fontId="7" fillId="0" borderId="41" xfId="0" applyFont="1" applyBorder="1" applyAlignment="1">
      <alignment wrapText="1"/>
    </xf>
    <xf numFmtId="165" fontId="7" fillId="0" borderId="42" xfId="0" applyNumberFormat="1" applyFont="1" applyBorder="1" applyAlignment="1">
      <alignment vertical="center"/>
    </xf>
    <xf numFmtId="168" fontId="7" fillId="0" borderId="43" xfId="0" applyNumberFormat="1" applyFont="1" applyBorder="1" applyAlignment="1">
      <alignment horizontal="center"/>
    </xf>
    <xf numFmtId="0" fontId="23" fillId="0" borderId="41" xfId="0" applyFont="1" applyBorder="1" applyAlignment="1">
      <alignment horizontal="left" wrapText="1" indent="8"/>
    </xf>
    <xf numFmtId="168" fontId="21" fillId="8" borderId="43" xfId="0" applyNumberFormat="1" applyFont="1" applyFill="1" applyBorder="1" applyAlignment="1">
      <alignment horizontal="center"/>
    </xf>
    <xf numFmtId="165" fontId="23" fillId="0" borderId="42" xfId="0" applyNumberFormat="1" applyFont="1" applyBorder="1" applyAlignment="1">
      <alignment vertical="center"/>
    </xf>
    <xf numFmtId="168" fontId="23" fillId="0" borderId="43" xfId="0" applyNumberFormat="1" applyFont="1" applyBorder="1" applyAlignment="1">
      <alignment horizontal="center"/>
    </xf>
    <xf numFmtId="168" fontId="35" fillId="0" borderId="0" xfId="0" applyNumberFormat="1" applyFont="1" applyAlignment="1">
      <alignment horizontal="center"/>
    </xf>
    <xf numFmtId="0" fontId="23" fillId="0" borderId="41" xfId="0" applyFont="1" applyBorder="1" applyAlignment="1">
      <alignment wrapText="1"/>
    </xf>
    <xf numFmtId="0" fontId="23" fillId="0" borderId="41" xfId="0" applyFont="1" applyBorder="1" applyAlignment="1">
      <alignment horizontal="right" wrapText="1"/>
    </xf>
    <xf numFmtId="168" fontId="36" fillId="5" borderId="0" xfId="0" applyNumberFormat="1" applyFont="1" applyFill="1" applyAlignment="1">
      <alignment horizontal="right"/>
    </xf>
    <xf numFmtId="165" fontId="7" fillId="6" borderId="42" xfId="0" applyNumberFormat="1" applyFont="1" applyFill="1" applyBorder="1" applyAlignment="1">
      <alignment vertical="center"/>
    </xf>
    <xf numFmtId="165" fontId="37" fillId="0" borderId="42" xfId="0" applyNumberFormat="1" applyFont="1" applyBorder="1" applyAlignment="1">
      <alignment vertical="center"/>
    </xf>
    <xf numFmtId="0" fontId="38" fillId="6" borderId="44" xfId="0" applyFont="1" applyFill="1" applyBorder="1" applyAlignment="1">
      <alignment wrapText="1"/>
    </xf>
    <xf numFmtId="165" fontId="38" fillId="6" borderId="45" xfId="0" applyNumberFormat="1" applyFont="1" applyFill="1" applyBorder="1" applyAlignment="1">
      <alignment vertical="center"/>
    </xf>
    <xf numFmtId="168" fontId="38" fillId="6" borderId="46" xfId="0" applyNumberFormat="1" applyFont="1" applyFill="1" applyBorder="1" applyAlignment="1">
      <alignment horizontal="center"/>
    </xf>
    <xf numFmtId="168" fontId="3" fillId="0" borderId="0" xfId="0" applyNumberFormat="1" applyFont="1" applyAlignment="1">
      <alignment horizontal="center"/>
    </xf>
    <xf numFmtId="165" fontId="7" fillId="0" borderId="47" xfId="0" applyNumberFormat="1" applyFont="1" applyBorder="1" applyAlignment="1">
      <alignment vertical="center"/>
    </xf>
    <xf numFmtId="168" fontId="7" fillId="0" borderId="48" xfId="0" applyNumberFormat="1" applyFont="1" applyBorder="1" applyAlignment="1">
      <alignment horizontal="center"/>
    </xf>
    <xf numFmtId="0" fontId="23" fillId="0" borderId="49" xfId="0" applyFont="1" applyBorder="1" applyAlignment="1">
      <alignment horizontal="right" wrapText="1"/>
    </xf>
    <xf numFmtId="165" fontId="7" fillId="0" borderId="50" xfId="0" applyNumberFormat="1" applyFont="1" applyBorder="1" applyAlignment="1">
      <alignment vertical="center"/>
    </xf>
    <xf numFmtId="168" fontId="7" fillId="0" borderId="51" xfId="0" applyNumberFormat="1" applyFont="1" applyBorder="1" applyAlignment="1">
      <alignment horizontal="center"/>
    </xf>
    <xf numFmtId="0" fontId="7" fillId="0" borderId="49" xfId="0" applyFont="1" applyBorder="1" applyAlignment="1">
      <alignment wrapText="1"/>
    </xf>
    <xf numFmtId="0" fontId="7" fillId="0" borderId="52" xfId="0" applyFont="1" applyBorder="1" applyAlignment="1">
      <alignment wrapText="1"/>
    </xf>
    <xf numFmtId="165" fontId="7" fillId="0" borderId="53" xfId="0" applyNumberFormat="1" applyFont="1" applyBorder="1" applyAlignment="1">
      <alignment vertical="center"/>
    </xf>
    <xf numFmtId="0" fontId="7" fillId="0" borderId="13" xfId="0" applyFont="1" applyBorder="1" applyAlignment="1">
      <alignment horizontal="center"/>
    </xf>
    <xf numFmtId="0" fontId="38" fillId="6" borderId="54" xfId="0" applyFont="1" applyFill="1" applyBorder="1" applyAlignment="1">
      <alignment wrapText="1"/>
    </xf>
    <xf numFmtId="165" fontId="38" fillId="6" borderId="55" xfId="0" applyNumberFormat="1" applyFont="1" applyFill="1" applyBorder="1" applyAlignment="1">
      <alignment vertical="center"/>
    </xf>
    <xf numFmtId="168" fontId="38" fillId="6" borderId="56" xfId="0" applyNumberFormat="1" applyFont="1" applyFill="1" applyBorder="1" applyAlignment="1">
      <alignment horizontal="center"/>
    </xf>
    <xf numFmtId="165" fontId="7" fillId="0" borderId="0" xfId="0" applyNumberFormat="1" applyFont="1"/>
    <xf numFmtId="0" fontId="39" fillId="0" borderId="0" xfId="0" applyFont="1"/>
    <xf numFmtId="165" fontId="39" fillId="0" borderId="0" xfId="0" applyNumberFormat="1" applyFont="1"/>
    <xf numFmtId="0" fontId="36" fillId="0" borderId="0" xfId="0" applyFont="1"/>
    <xf numFmtId="0" fontId="16" fillId="0" borderId="0" xfId="0" applyFont="1" applyAlignment="1">
      <alignment horizontal="center" wrapText="1"/>
    </xf>
    <xf numFmtId="0" fontId="4" fillId="0" borderId="57" xfId="0" applyFont="1" applyBorder="1"/>
    <xf numFmtId="0" fontId="4" fillId="0" borderId="58" xfId="0" applyFont="1" applyBorder="1"/>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center"/>
    </xf>
    <xf numFmtId="0" fontId="4" fillId="0" borderId="59" xfId="0" applyFont="1" applyBorder="1"/>
    <xf numFmtId="9" fontId="41" fillId="0" borderId="1" xfId="0" applyNumberFormat="1" applyFont="1" applyBorder="1" applyAlignment="1">
      <alignment horizontal="center" vertical="center"/>
    </xf>
    <xf numFmtId="0" fontId="4" fillId="0" borderId="8" xfId="0" applyFont="1" applyBorder="1" applyAlignment="1">
      <alignment vertical="center"/>
    </xf>
    <xf numFmtId="167" fontId="4" fillId="0" borderId="1" xfId="1" applyNumberFormat="1" applyFont="1" applyBorder="1" applyAlignment="1"/>
    <xf numFmtId="167" fontId="4" fillId="0" borderId="19" xfId="1" applyNumberFormat="1" applyFont="1" applyBorder="1" applyAlignment="1"/>
    <xf numFmtId="167" fontId="4" fillId="0" borderId="20" xfId="1" applyNumberFormat="1" applyFont="1" applyBorder="1" applyAlignment="1"/>
    <xf numFmtId="0" fontId="8" fillId="2" borderId="13" xfId="9" applyFont="1" applyFill="1" applyBorder="1" applyAlignment="1" applyProtection="1">
      <alignment horizontal="left" vertical="center"/>
      <protection locked="0"/>
    </xf>
    <xf numFmtId="0" fontId="15" fillId="2" borderId="14" xfId="14" applyFont="1" applyFill="1" applyBorder="1" applyProtection="1">
      <protection locked="0"/>
    </xf>
    <xf numFmtId="167" fontId="4" fillId="6" borderId="28" xfId="1" applyNumberFormat="1" applyFont="1" applyFill="1" applyBorder="1"/>
    <xf numFmtId="0" fontId="42" fillId="0" borderId="0" xfId="0" applyFont="1"/>
    <xf numFmtId="43" fontId="20" fillId="0" borderId="0" xfId="0" applyNumberFormat="1" applyFont="1"/>
    <xf numFmtId="167" fontId="20" fillId="0" borderId="0" xfId="0" applyNumberFormat="1" applyFont="1"/>
    <xf numFmtId="0" fontId="43" fillId="0" borderId="0" xfId="0" applyFont="1"/>
    <xf numFmtId="0" fontId="4" fillId="0" borderId="6" xfId="0" applyFont="1" applyBorder="1"/>
    <xf numFmtId="0" fontId="4" fillId="0" borderId="24" xfId="0" applyFont="1" applyBorder="1"/>
    <xf numFmtId="0" fontId="4" fillId="0" borderId="20" xfId="0" applyFont="1" applyBorder="1" applyAlignment="1">
      <alignment horizontal="center" vertical="center"/>
    </xf>
    <xf numFmtId="167" fontId="8" fillId="2" borderId="8" xfId="15" applyNumberFormat="1" applyFont="1" applyFill="1" applyBorder="1" applyAlignment="1" applyProtection="1">
      <alignment horizontal="center" vertical="center" wrapText="1"/>
      <protection locked="0"/>
    </xf>
    <xf numFmtId="167" fontId="8" fillId="2" borderId="1" xfId="15" applyNumberFormat="1" applyFont="1" applyFill="1" applyBorder="1" applyAlignment="1" applyProtection="1">
      <alignment horizontal="center" vertical="center" wrapText="1"/>
      <protection locked="0"/>
    </xf>
    <xf numFmtId="0" fontId="8" fillId="0" borderId="1" xfId="11" applyFont="1" applyBorder="1" applyAlignment="1" applyProtection="1">
      <alignment horizontal="center" vertical="center" wrapText="1"/>
      <protection locked="0"/>
    </xf>
    <xf numFmtId="167" fontId="8" fillId="2" borderId="20" xfId="15" applyNumberFormat="1" applyFont="1" applyFill="1" applyBorder="1" applyAlignment="1" applyProtection="1">
      <alignment horizontal="center" vertical="center" wrapText="1"/>
      <protection locked="0"/>
    </xf>
    <xf numFmtId="0" fontId="8" fillId="2" borderId="8" xfId="13" applyFont="1" applyFill="1" applyBorder="1" applyAlignment="1" applyProtection="1">
      <alignment horizontal="right" vertical="center"/>
      <protection locked="0"/>
    </xf>
    <xf numFmtId="0" fontId="8" fillId="2" borderId="20" xfId="11" applyFont="1" applyFill="1" applyBorder="1" applyAlignment="1" applyProtection="1">
      <alignment horizontal="left" vertical="center" wrapText="1"/>
      <protection locked="0"/>
    </xf>
    <xf numFmtId="165" fontId="4" fillId="0" borderId="8" xfId="0" applyNumberFormat="1" applyFont="1" applyBorder="1"/>
    <xf numFmtId="165" fontId="4" fillId="0" borderId="1" xfId="0" applyNumberFormat="1" applyFont="1" applyBorder="1"/>
    <xf numFmtId="165" fontId="4" fillId="6" borderId="63" xfId="0" applyNumberFormat="1" applyFont="1" applyFill="1" applyBorder="1"/>
    <xf numFmtId="0" fontId="15" fillId="2" borderId="28" xfId="14" applyFont="1" applyFill="1" applyBorder="1" applyProtection="1">
      <protection locked="0"/>
    </xf>
    <xf numFmtId="165" fontId="4" fillId="6" borderId="13" xfId="0" applyNumberFormat="1" applyFont="1" applyFill="1" applyBorder="1"/>
    <xf numFmtId="165" fontId="4" fillId="6" borderId="14" xfId="0" applyNumberFormat="1" applyFont="1" applyFill="1" applyBorder="1"/>
    <xf numFmtId="165" fontId="4" fillId="6" borderId="28" xfId="0" applyNumberFormat="1" applyFont="1" applyFill="1" applyBorder="1"/>
    <xf numFmtId="165" fontId="4" fillId="6" borderId="64" xfId="0" applyNumberFormat="1" applyFont="1" applyFill="1" applyBorder="1"/>
    <xf numFmtId="0" fontId="4" fillId="0" borderId="0" xfId="0" applyFont="1" applyAlignment="1">
      <alignment horizontal="center" vertical="center" wrapText="1"/>
    </xf>
    <xf numFmtId="0" fontId="4" fillId="0" borderId="0" xfId="0" applyFont="1" applyAlignment="1">
      <alignment vertical="center" wrapText="1"/>
    </xf>
    <xf numFmtId="0" fontId="4" fillId="0" borderId="7" xfId="0" applyFont="1" applyBorder="1"/>
    <xf numFmtId="0" fontId="4" fillId="0" borderId="7" xfId="0" applyFont="1" applyBorder="1" applyAlignment="1">
      <alignment wrapText="1"/>
    </xf>
    <xf numFmtId="0" fontId="4" fillId="0" borderId="15" xfId="0" applyFont="1" applyBorder="1" applyAlignment="1">
      <alignment wrapText="1"/>
    </xf>
    <xf numFmtId="0" fontId="4" fillId="0" borderId="24" xfId="0" applyFont="1" applyBorder="1" applyAlignment="1">
      <alignment wrapText="1"/>
    </xf>
    <xf numFmtId="0" fontId="24" fillId="0" borderId="0" xfId="0" applyFont="1" applyAlignment="1">
      <alignment wrapText="1"/>
    </xf>
    <xf numFmtId="0" fontId="4" fillId="0" borderId="26" xfId="0" applyFont="1" applyBorder="1"/>
    <xf numFmtId="0" fontId="4" fillId="0" borderId="8" xfId="0" applyFont="1" applyBorder="1"/>
    <xf numFmtId="165" fontId="4" fillId="0" borderId="19" xfId="0" applyNumberFormat="1" applyFont="1" applyBorder="1"/>
    <xf numFmtId="9" fontId="4" fillId="0" borderId="20" xfId="2" applyFont="1" applyBorder="1"/>
    <xf numFmtId="0" fontId="4" fillId="0" borderId="13" xfId="0" applyFont="1" applyBorder="1"/>
    <xf numFmtId="0" fontId="16" fillId="0" borderId="14" xfId="0" applyFont="1" applyBorder="1"/>
    <xf numFmtId="9" fontId="4" fillId="6" borderId="28" xfId="2" applyFont="1" applyFill="1" applyBorder="1"/>
    <xf numFmtId="43" fontId="42" fillId="0" borderId="0" xfId="0" applyNumberFormat="1" applyFont="1"/>
    <xf numFmtId="165" fontId="42" fillId="0" borderId="0" xfId="0" applyNumberFormat="1" applyFont="1"/>
    <xf numFmtId="0" fontId="44" fillId="0" borderId="0" xfId="0" applyFont="1"/>
    <xf numFmtId="0" fontId="33" fillId="2" borderId="66" xfId="0" applyFont="1" applyFill="1" applyBorder="1" applyAlignment="1">
      <alignment horizontal="left"/>
    </xf>
    <xf numFmtId="0" fontId="33" fillId="2" borderId="4" xfId="0" applyFont="1" applyFill="1" applyBorder="1" applyAlignment="1">
      <alignment horizontal="left"/>
    </xf>
    <xf numFmtId="0" fontId="4" fillId="0" borderId="20" xfId="0" applyFont="1" applyBorder="1" applyAlignment="1">
      <alignment horizontal="center" vertical="center" wrapText="1"/>
    </xf>
    <xf numFmtId="0" fontId="16" fillId="2" borderId="35" xfId="0" applyFont="1" applyFill="1" applyBorder="1" applyAlignment="1">
      <alignment vertical="center"/>
    </xf>
    <xf numFmtId="0" fontId="4" fillId="2" borderId="32" xfId="0" applyFont="1" applyFill="1" applyBorder="1" applyAlignment="1">
      <alignment vertical="center"/>
    </xf>
    <xf numFmtId="0" fontId="4" fillId="2" borderId="29" xfId="0" applyFont="1" applyFill="1" applyBorder="1" applyAlignment="1">
      <alignment vertical="center"/>
    </xf>
    <xf numFmtId="0" fontId="4" fillId="0" borderId="25" xfId="0" applyFont="1" applyBorder="1" applyAlignment="1">
      <alignment horizontal="center" vertical="center"/>
    </xf>
    <xf numFmtId="0" fontId="4" fillId="0" borderId="26" xfId="0" applyFont="1" applyBorder="1" applyAlignment="1">
      <alignment vertical="center"/>
    </xf>
    <xf numFmtId="43" fontId="17" fillId="3" borderId="0" xfId="1" applyFont="1" applyFill="1" applyBorder="1"/>
    <xf numFmtId="43" fontId="4" fillId="0" borderId="67" xfId="1" applyFont="1" applyFill="1" applyBorder="1" applyAlignment="1">
      <alignment vertical="center"/>
    </xf>
    <xf numFmtId="167" fontId="4" fillId="0" borderId="31" xfId="1" applyNumberFormat="1" applyFont="1" applyFill="1" applyBorder="1" applyAlignment="1">
      <alignment vertical="center"/>
    </xf>
    <xf numFmtId="43" fontId="4" fillId="2" borderId="32" xfId="1" applyFont="1" applyFill="1" applyBorder="1" applyAlignment="1">
      <alignment vertical="center"/>
    </xf>
    <xf numFmtId="167" fontId="4" fillId="2" borderId="29" xfId="1" applyNumberFormat="1" applyFont="1" applyFill="1" applyBorder="1" applyAlignment="1">
      <alignment vertical="center"/>
    </xf>
    <xf numFmtId="0" fontId="4" fillId="0" borderId="1" xfId="0" applyFont="1" applyBorder="1" applyAlignment="1">
      <alignment vertical="center"/>
    </xf>
    <xf numFmtId="43" fontId="4" fillId="0" borderId="1" xfId="1" applyFont="1" applyFill="1" applyBorder="1" applyAlignment="1">
      <alignment vertical="center"/>
    </xf>
    <xf numFmtId="43" fontId="4" fillId="0" borderId="19" xfId="1" applyFont="1" applyFill="1" applyBorder="1" applyAlignment="1">
      <alignment vertical="center"/>
    </xf>
    <xf numFmtId="43" fontId="4" fillId="0" borderId="32" xfId="1" applyFont="1" applyFill="1" applyBorder="1" applyAlignment="1">
      <alignment vertical="center"/>
    </xf>
    <xf numFmtId="167" fontId="4" fillId="0" borderId="20" xfId="1" applyNumberFormat="1" applyFont="1" applyFill="1" applyBorder="1" applyAlignment="1">
      <alignment vertical="center"/>
    </xf>
    <xf numFmtId="14" fontId="4" fillId="0" borderId="0" xfId="0" applyNumberFormat="1" applyFont="1"/>
    <xf numFmtId="0" fontId="16" fillId="0" borderId="1" xfId="0" applyFont="1" applyBorder="1" applyAlignment="1">
      <alignment vertical="center"/>
    </xf>
    <xf numFmtId="167" fontId="0" fillId="0" borderId="0" xfId="0" applyNumberFormat="1"/>
    <xf numFmtId="0" fontId="16" fillId="0" borderId="14" xfId="0" applyFont="1" applyBorder="1" applyAlignment="1">
      <alignment vertical="center"/>
    </xf>
    <xf numFmtId="43" fontId="4" fillId="0" borderId="14" xfId="1" applyFont="1" applyFill="1" applyBorder="1" applyAlignment="1">
      <alignment vertical="center"/>
    </xf>
    <xf numFmtId="43" fontId="4" fillId="0" borderId="21" xfId="1" applyFont="1" applyFill="1" applyBorder="1" applyAlignment="1">
      <alignment vertical="center"/>
    </xf>
    <xf numFmtId="0" fontId="4" fillId="2" borderId="59" xfId="0" applyFont="1" applyFill="1" applyBorder="1" applyAlignment="1">
      <alignment horizontal="center" vertical="center"/>
    </xf>
    <xf numFmtId="0" fontId="4" fillId="2" borderId="0" xfId="0" applyFont="1" applyFill="1" applyAlignment="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164" fontId="17" fillId="3" borderId="58" xfId="6" applyBorder="1"/>
    <xf numFmtId="167" fontId="4" fillId="0" borderId="15" xfId="1" applyNumberFormat="1" applyFont="1" applyFill="1" applyBorder="1" applyAlignment="1">
      <alignment vertical="center"/>
    </xf>
    <xf numFmtId="2" fontId="4" fillId="0" borderId="24" xfId="0" applyNumberFormat="1" applyFont="1" applyBorder="1" applyAlignment="1">
      <alignment vertical="center"/>
    </xf>
    <xf numFmtId="0" fontId="4" fillId="0" borderId="12" xfId="0" applyFont="1" applyBorder="1" applyAlignment="1">
      <alignment horizontal="center" vertical="center"/>
    </xf>
    <xf numFmtId="0" fontId="4" fillId="0" borderId="2" xfId="0" applyFont="1" applyBorder="1" applyAlignment="1">
      <alignment vertical="center"/>
    </xf>
    <xf numFmtId="164" fontId="17" fillId="3" borderId="21" xfId="6" applyBorder="1"/>
    <xf numFmtId="164" fontId="17" fillId="3" borderId="33" xfId="6" applyBorder="1"/>
    <xf numFmtId="164" fontId="17" fillId="3" borderId="27" xfId="6" applyBorder="1"/>
    <xf numFmtId="167" fontId="4" fillId="0" borderId="3" xfId="1" applyNumberFormat="1" applyFont="1" applyFill="1" applyBorder="1" applyAlignment="1">
      <alignment vertical="center"/>
    </xf>
    <xf numFmtId="0" fontId="4" fillId="0" borderId="68" xfId="0" applyFont="1" applyBorder="1" applyAlignment="1">
      <alignment horizontal="center" vertical="center"/>
    </xf>
    <xf numFmtId="0" fontId="4" fillId="0" borderId="69" xfId="0" applyFont="1" applyBorder="1" applyAlignment="1">
      <alignment vertical="center"/>
    </xf>
    <xf numFmtId="164" fontId="17" fillId="3" borderId="70" xfId="6" applyBorder="1"/>
    <xf numFmtId="10" fontId="16" fillId="0" borderId="71" xfId="2" applyNumberFormat="1" applyFont="1" applyFill="1" applyBorder="1" applyAlignment="1">
      <alignment vertical="center"/>
    </xf>
    <xf numFmtId="10" fontId="16" fillId="0" borderId="72" xfId="2" applyNumberFormat="1" applyFont="1" applyFill="1" applyBorder="1" applyAlignment="1">
      <alignment vertical="center"/>
    </xf>
    <xf numFmtId="14" fontId="7" fillId="0" borderId="0" xfId="0" applyNumberFormat="1" applyFont="1" applyAlignment="1">
      <alignment horizontal="left"/>
    </xf>
    <xf numFmtId="0" fontId="38" fillId="0" borderId="0" xfId="0" applyFont="1"/>
    <xf numFmtId="0" fontId="4" fillId="0" borderId="57" xfId="0" applyFont="1" applyBorder="1" applyAlignment="1">
      <alignment horizontal="center"/>
    </xf>
    <xf numFmtId="0" fontId="4" fillId="0" borderId="58" xfId="0" applyFont="1" applyBorder="1" applyAlignment="1">
      <alignment horizontal="center"/>
    </xf>
    <xf numFmtId="0" fontId="4" fillId="0" borderId="7" xfId="0" applyFont="1" applyBorder="1" applyAlignment="1">
      <alignment horizontal="center"/>
    </xf>
    <xf numFmtId="0" fontId="4" fillId="0" borderId="24" xfId="0" applyFont="1" applyBorder="1" applyAlignment="1">
      <alignment horizontal="center"/>
    </xf>
    <xf numFmtId="0" fontId="24" fillId="0" borderId="0" xfId="0" applyFont="1" applyAlignment="1">
      <alignment horizontal="center"/>
    </xf>
    <xf numFmtId="0" fontId="9" fillId="2" borderId="8" xfId="13" applyFont="1" applyFill="1" applyBorder="1" applyAlignment="1" applyProtection="1">
      <alignment horizontal="left" vertical="center"/>
      <protection locked="0"/>
    </xf>
    <xf numFmtId="0" fontId="9" fillId="2" borderId="1" xfId="13" applyFont="1" applyFill="1" applyBorder="1" applyProtection="1">
      <protection locked="0"/>
    </xf>
    <xf numFmtId="0" fontId="9" fillId="0" borderId="1" xfId="11" applyFont="1" applyBorder="1" applyAlignment="1" applyProtection="1">
      <alignment horizontal="center" vertical="center" wrapText="1"/>
      <protection locked="0"/>
    </xf>
    <xf numFmtId="0" fontId="9" fillId="2" borderId="1" xfId="11" applyFont="1" applyFill="1" applyBorder="1" applyAlignment="1" applyProtection="1">
      <alignment horizontal="center" vertical="center" wrapText="1"/>
      <protection locked="0"/>
    </xf>
    <xf numFmtId="3" fontId="9" fillId="2" borderId="1" xfId="15" applyNumberFormat="1" applyFont="1" applyFill="1" applyBorder="1" applyAlignment="1" applyProtection="1">
      <alignment horizontal="center" vertical="center" wrapText="1"/>
      <protection locked="0"/>
    </xf>
    <xf numFmtId="9" fontId="9" fillId="2" borderId="1" xfId="16" applyNumberFormat="1" applyFont="1" applyFill="1" applyBorder="1" applyAlignment="1" applyProtection="1">
      <alignment horizontal="center" vertical="center"/>
      <protection locked="0"/>
    </xf>
    <xf numFmtId="0" fontId="9" fillId="2" borderId="20" xfId="11" applyFont="1" applyFill="1" applyBorder="1" applyAlignment="1" applyProtection="1">
      <alignment horizontal="center" vertical="center" wrapText="1"/>
      <protection locked="0"/>
    </xf>
    <xf numFmtId="0" fontId="9" fillId="2" borderId="8" xfId="13" applyFont="1" applyFill="1" applyBorder="1" applyAlignment="1" applyProtection="1">
      <alignment horizontal="right" vertical="center"/>
      <protection locked="0"/>
    </xf>
    <xf numFmtId="0" fontId="14" fillId="2" borderId="1" xfId="11" applyFont="1" applyFill="1" applyBorder="1" applyAlignment="1" applyProtection="1">
      <alignment wrapText="1"/>
      <protection locked="0"/>
    </xf>
    <xf numFmtId="165" fontId="9" fillId="6" borderId="1" xfId="13" applyNumberFormat="1" applyFont="1" applyFill="1" applyBorder="1" applyProtection="1">
      <protection locked="0"/>
    </xf>
    <xf numFmtId="165" fontId="9" fillId="6" borderId="1" xfId="15" applyNumberFormat="1" applyFont="1" applyFill="1" applyBorder="1" applyProtection="1">
      <protection locked="0"/>
    </xf>
    <xf numFmtId="3" fontId="9" fillId="6" borderId="20" xfId="13" applyNumberFormat="1" applyFont="1" applyFill="1" applyBorder="1" applyProtection="1">
      <protection locked="0"/>
    </xf>
    <xf numFmtId="0" fontId="9" fillId="2" borderId="1" xfId="11" applyFont="1" applyFill="1" applyBorder="1" applyAlignment="1" applyProtection="1">
      <alignment horizontal="left" vertical="center" wrapText="1"/>
      <protection locked="0"/>
    </xf>
    <xf numFmtId="165" fontId="9" fillId="2" borderId="1" xfId="13" applyNumberFormat="1" applyFont="1" applyFill="1" applyBorder="1" applyProtection="1">
      <protection locked="0"/>
    </xf>
    <xf numFmtId="166" fontId="9" fillId="2" borderId="1" xfId="8" applyNumberFormat="1" applyFont="1" applyFill="1" applyBorder="1" applyAlignment="1" applyProtection="1">
      <alignment horizontal="right" wrapText="1"/>
      <protection locked="0"/>
    </xf>
    <xf numFmtId="0" fontId="9" fillId="0" borderId="1" xfId="11" applyFont="1" applyBorder="1" applyAlignment="1" applyProtection="1">
      <alignment horizontal="left" vertical="center" wrapText="1"/>
      <protection locked="0"/>
    </xf>
    <xf numFmtId="166" fontId="9" fillId="9" borderId="1" xfId="8" applyNumberFormat="1" applyFont="1" applyFill="1" applyBorder="1" applyAlignment="1" applyProtection="1">
      <alignment horizontal="right" wrapText="1"/>
      <protection locked="0"/>
    </xf>
    <xf numFmtId="0" fontId="14" fillId="0" borderId="1" xfId="11" applyFont="1" applyBorder="1" applyAlignment="1" applyProtection="1">
      <alignment wrapText="1"/>
      <protection locked="0"/>
    </xf>
    <xf numFmtId="165" fontId="9" fillId="0" borderId="1" xfId="15" applyNumberFormat="1" applyFont="1" applyFill="1" applyBorder="1" applyProtection="1">
      <protection locked="0"/>
    </xf>
    <xf numFmtId="0" fontId="9" fillId="2" borderId="13" xfId="9" applyFont="1" applyFill="1" applyBorder="1" applyAlignment="1" applyProtection="1">
      <alignment horizontal="right" vertical="center"/>
      <protection locked="0"/>
    </xf>
    <xf numFmtId="0" fontId="14" fillId="2" borderId="14" xfId="14" applyFont="1" applyFill="1" applyBorder="1" applyProtection="1">
      <protection locked="0"/>
    </xf>
    <xf numFmtId="165" fontId="14" fillId="6" borderId="14" xfId="14" applyNumberFormat="1" applyFont="1" applyFill="1" applyBorder="1" applyProtection="1">
      <protection locked="0"/>
    </xf>
    <xf numFmtId="3" fontId="14" fillId="6" borderId="14" xfId="14" applyNumberFormat="1" applyFont="1" applyFill="1" applyBorder="1" applyProtection="1">
      <protection locked="0"/>
    </xf>
    <xf numFmtId="165" fontId="14" fillId="6" borderId="14" xfId="15" applyNumberFormat="1" applyFont="1" applyFill="1" applyBorder="1" applyAlignment="1" applyProtection="1">
      <protection locked="0"/>
    </xf>
    <xf numFmtId="165" fontId="9" fillId="2" borderId="14" xfId="13" applyNumberFormat="1" applyFont="1" applyFill="1" applyBorder="1" applyProtection="1">
      <protection locked="0"/>
    </xf>
    <xf numFmtId="167" fontId="14" fillId="6" borderId="28" xfId="15" applyNumberFormat="1" applyFont="1" applyFill="1" applyBorder="1" applyAlignment="1" applyProtection="1">
      <protection locked="0"/>
    </xf>
    <xf numFmtId="43" fontId="37" fillId="0" borderId="0" xfId="1" applyFont="1"/>
    <xf numFmtId="167" fontId="37" fillId="0" borderId="0" xfId="1" applyNumberFormat="1" applyFont="1"/>
    <xf numFmtId="0" fontId="45" fillId="10" borderId="19" xfId="17" applyFont="1" applyFill="1" applyBorder="1" applyAlignment="1" applyProtection="1">
      <alignment vertical="center" wrapText="1"/>
      <protection locked="0"/>
    </xf>
    <xf numFmtId="0" fontId="46" fillId="10" borderId="11" xfId="17" applyFont="1" applyFill="1" applyBorder="1" applyProtection="1">
      <alignment vertical="center"/>
      <protection locked="0"/>
    </xf>
    <xf numFmtId="0" fontId="47" fillId="11" borderId="2" xfId="17" applyFont="1" applyFill="1" applyBorder="1" applyAlignment="1" applyProtection="1">
      <alignment horizontal="center" vertical="center"/>
      <protection locked="0"/>
    </xf>
    <xf numFmtId="0" fontId="47" fillId="0" borderId="11" xfId="17" applyFont="1" applyBorder="1" applyAlignment="1" applyProtection="1">
      <alignment horizontal="left" vertical="center" wrapText="1"/>
      <protection locked="0"/>
    </xf>
    <xf numFmtId="167" fontId="47" fillId="0" borderId="1" xfId="18" applyNumberFormat="1" applyFont="1" applyFill="1" applyBorder="1" applyAlignment="1" applyProtection="1">
      <alignment horizontal="right" vertical="center"/>
      <protection locked="0"/>
    </xf>
    <xf numFmtId="167" fontId="47" fillId="5" borderId="1" xfId="18" applyNumberFormat="1" applyFont="1" applyFill="1" applyBorder="1" applyAlignment="1" applyProtection="1">
      <alignment horizontal="right" vertical="center"/>
    </xf>
    <xf numFmtId="167" fontId="2" fillId="0" borderId="0" xfId="0" applyNumberFormat="1" applyFont="1"/>
    <xf numFmtId="0" fontId="45" fillId="5" borderId="1" xfId="17" applyFont="1" applyFill="1" applyBorder="1" applyAlignment="1" applyProtection="1">
      <alignment horizontal="center" vertical="center"/>
      <protection locked="0"/>
    </xf>
    <xf numFmtId="0" fontId="45" fillId="5" borderId="11" xfId="17" applyFont="1" applyFill="1" applyBorder="1" applyAlignment="1" applyProtection="1">
      <alignment vertical="top" wrapText="1"/>
      <protection locked="0"/>
    </xf>
    <xf numFmtId="0" fontId="45" fillId="10" borderId="19" xfId="17" applyFont="1" applyFill="1" applyBorder="1" applyProtection="1">
      <alignment vertical="center"/>
      <protection locked="0"/>
    </xf>
    <xf numFmtId="167" fontId="46" fillId="10" borderId="11" xfId="18" applyNumberFormat="1" applyFont="1" applyFill="1" applyBorder="1" applyAlignment="1" applyProtection="1">
      <alignment horizontal="right" vertical="center"/>
      <protection locked="0"/>
    </xf>
    <xf numFmtId="0" fontId="48" fillId="11" borderId="2" xfId="17" applyFont="1" applyFill="1" applyBorder="1" applyAlignment="1" applyProtection="1">
      <alignment horizontal="center" vertical="center"/>
      <protection locked="0"/>
    </xf>
    <xf numFmtId="0" fontId="47" fillId="11" borderId="11" xfId="17" applyFont="1" applyFill="1" applyBorder="1" applyAlignment="1" applyProtection="1">
      <alignment vertical="center" wrapText="1"/>
      <protection locked="0"/>
    </xf>
    <xf numFmtId="0" fontId="47" fillId="11" borderId="11" xfId="17" applyFont="1" applyFill="1" applyBorder="1" applyAlignment="1" applyProtection="1">
      <alignment horizontal="left" vertical="center" wrapText="1"/>
      <protection locked="0"/>
    </xf>
    <xf numFmtId="0" fontId="48" fillId="2" borderId="2" xfId="17" applyFont="1" applyFill="1" applyBorder="1" applyAlignment="1" applyProtection="1">
      <alignment horizontal="center" vertical="center"/>
      <protection locked="0"/>
    </xf>
    <xf numFmtId="0" fontId="47" fillId="0" borderId="11" xfId="17" applyFont="1" applyBorder="1" applyAlignment="1" applyProtection="1">
      <alignment vertical="center" wrapText="1"/>
      <protection locked="0"/>
    </xf>
    <xf numFmtId="0" fontId="47" fillId="2" borderId="11" xfId="17" applyFont="1" applyFill="1" applyBorder="1" applyAlignment="1" applyProtection="1">
      <alignment horizontal="left" vertical="center" wrapText="1"/>
      <protection locked="0"/>
    </xf>
    <xf numFmtId="0" fontId="48" fillId="0" borderId="2" xfId="17" applyFont="1" applyBorder="1" applyAlignment="1" applyProtection="1">
      <alignment horizontal="center" vertical="center"/>
      <protection locked="0"/>
    </xf>
    <xf numFmtId="0" fontId="49" fillId="5" borderId="1" xfId="17" applyFont="1" applyFill="1" applyBorder="1" applyAlignment="1" applyProtection="1">
      <alignment horizontal="center" vertical="center"/>
      <protection locked="0"/>
    </xf>
    <xf numFmtId="0" fontId="45" fillId="5" borderId="11" xfId="17" applyFont="1" applyFill="1" applyBorder="1" applyAlignment="1" applyProtection="1">
      <alignment vertical="center" wrapText="1"/>
      <protection locked="0"/>
    </xf>
    <xf numFmtId="167" fontId="45" fillId="10" borderId="11" xfId="18" applyNumberFormat="1" applyFont="1" applyFill="1" applyBorder="1" applyAlignment="1" applyProtection="1">
      <alignment horizontal="right" vertical="center"/>
      <protection locked="0"/>
    </xf>
    <xf numFmtId="0" fontId="45" fillId="10" borderId="19" xfId="17" applyFont="1" applyFill="1" applyBorder="1" applyAlignment="1" applyProtection="1">
      <alignment horizontal="center" vertical="center"/>
      <protection locked="0"/>
    </xf>
    <xf numFmtId="167" fontId="47" fillId="2" borderId="1" xfId="18" applyNumberFormat="1" applyFont="1" applyFill="1" applyBorder="1" applyAlignment="1" applyProtection="1">
      <alignment horizontal="right" vertical="center"/>
      <protection locked="0"/>
    </xf>
    <xf numFmtId="0" fontId="46" fillId="10" borderId="19" xfId="17" applyFont="1" applyFill="1" applyBorder="1" applyProtection="1">
      <alignment vertical="center"/>
      <protection locked="0"/>
    </xf>
    <xf numFmtId="10" fontId="47" fillId="5" borderId="1" xfId="2" applyNumberFormat="1" applyFont="1" applyFill="1" applyBorder="1" applyAlignment="1" applyProtection="1">
      <alignment horizontal="right" vertical="center"/>
    </xf>
    <xf numFmtId="0" fontId="48" fillId="11" borderId="1" xfId="17" applyFont="1" applyFill="1" applyBorder="1" applyAlignment="1" applyProtection="1">
      <alignment horizontal="center" vertical="center"/>
      <protection locked="0"/>
    </xf>
    <xf numFmtId="0" fontId="50" fillId="11" borderId="1" xfId="17" applyFont="1" applyFill="1" applyBorder="1" applyAlignment="1" applyProtection="1">
      <alignment horizontal="center" vertical="center"/>
      <protection locked="0"/>
    </xf>
    <xf numFmtId="167" fontId="4" fillId="0" borderId="0" xfId="0" applyNumberFormat="1" applyFont="1"/>
    <xf numFmtId="0" fontId="4" fillId="2" borderId="57" xfId="0" applyFont="1" applyFill="1" applyBorder="1"/>
    <xf numFmtId="0" fontId="4" fillId="2" borderId="73" xfId="0" applyFont="1" applyFill="1" applyBorder="1" applyAlignment="1">
      <alignment wrapText="1"/>
    </xf>
    <xf numFmtId="0" fontId="4" fillId="2" borderId="74" xfId="0" applyFont="1" applyFill="1" applyBorder="1"/>
    <xf numFmtId="0" fontId="16" fillId="2" borderId="10" xfId="0" applyFont="1" applyFill="1" applyBorder="1" applyAlignment="1">
      <alignment horizontal="center" wrapText="1"/>
    </xf>
    <xf numFmtId="0" fontId="4" fillId="0" borderId="1" xfId="0" applyFont="1" applyBorder="1" applyAlignment="1">
      <alignment horizontal="center"/>
    </xf>
    <xf numFmtId="0" fontId="4" fillId="2" borderId="59" xfId="0" applyFont="1" applyFill="1" applyBorder="1"/>
    <xf numFmtId="0" fontId="16" fillId="2" borderId="0" xfId="0" applyFont="1" applyFill="1" applyAlignment="1">
      <alignment horizontal="center" wrapText="1"/>
    </xf>
    <xf numFmtId="43" fontId="4" fillId="2" borderId="0" xfId="0" applyNumberFormat="1" applyFont="1" applyFill="1" applyAlignment="1">
      <alignment horizontal="center"/>
    </xf>
    <xf numFmtId="0" fontId="4" fillId="2" borderId="0" xfId="0" applyFont="1" applyFill="1" applyAlignment="1">
      <alignment horizontal="center"/>
    </xf>
    <xf numFmtId="0" fontId="4" fillId="2" borderId="75" xfId="0" applyFont="1" applyFill="1" applyBorder="1" applyAlignment="1">
      <alignment horizontal="center" vertical="center" wrapText="1"/>
    </xf>
    <xf numFmtId="167" fontId="4" fillId="0" borderId="1" xfId="1" applyNumberFormat="1" applyFont="1" applyBorder="1"/>
    <xf numFmtId="167" fontId="4" fillId="0" borderId="20" xfId="1" applyNumberFormat="1" applyFont="1" applyBorder="1"/>
    <xf numFmtId="164" fontId="17" fillId="3" borderId="1" xfId="6" applyBorder="1"/>
    <xf numFmtId="167" fontId="4" fillId="0" borderId="1" xfId="1" applyNumberFormat="1" applyFont="1" applyFill="1" applyBorder="1" applyAlignment="1">
      <alignment vertical="center"/>
    </xf>
    <xf numFmtId="167" fontId="4" fillId="0" borderId="1" xfId="1" applyNumberFormat="1" applyFont="1" applyFill="1" applyBorder="1"/>
    <xf numFmtId="0" fontId="4" fillId="0" borderId="1" xfId="0" applyFont="1" applyBorder="1" applyAlignment="1">
      <alignment wrapText="1"/>
    </xf>
    <xf numFmtId="0" fontId="33" fillId="0" borderId="1" xfId="0" applyFont="1" applyBorder="1" applyAlignment="1">
      <alignment horizontal="left" wrapText="1" indent="2"/>
    </xf>
    <xf numFmtId="167" fontId="4" fillId="0" borderId="1" xfId="1" applyNumberFormat="1" applyFont="1" applyBorder="1" applyAlignment="1">
      <alignment vertical="center"/>
    </xf>
    <xf numFmtId="43" fontId="4" fillId="0" borderId="20" xfId="1" applyFont="1" applyBorder="1"/>
    <xf numFmtId="0" fontId="16" fillId="0" borderId="8" xfId="0" applyFont="1" applyBorder="1"/>
    <xf numFmtId="0" fontId="16" fillId="0" borderId="1" xfId="0" applyFont="1" applyBorder="1" applyAlignment="1">
      <alignment wrapText="1"/>
    </xf>
    <xf numFmtId="167" fontId="16" fillId="0" borderId="20" xfId="1" applyNumberFormat="1" applyFont="1" applyBorder="1"/>
    <xf numFmtId="0" fontId="3" fillId="2" borderId="59" xfId="0" applyFont="1" applyFill="1" applyBorder="1" applyAlignment="1">
      <alignment horizontal="left"/>
    </xf>
    <xf numFmtId="0" fontId="16" fillId="2" borderId="0" xfId="0" applyFont="1" applyFill="1" applyAlignment="1">
      <alignment horizontal="center"/>
    </xf>
    <xf numFmtId="167" fontId="4" fillId="2" borderId="0" xfId="1" applyNumberFormat="1" applyFont="1" applyFill="1" applyBorder="1"/>
    <xf numFmtId="167" fontId="4" fillId="2" borderId="0" xfId="1" applyNumberFormat="1" applyFont="1" applyFill="1" applyBorder="1" applyAlignment="1">
      <alignment vertical="center"/>
    </xf>
    <xf numFmtId="167" fontId="4" fillId="2" borderId="75" xfId="1" applyNumberFormat="1" applyFont="1" applyFill="1" applyBorder="1"/>
    <xf numFmtId="0" fontId="33" fillId="0" borderId="1" xfId="0" applyFont="1" applyBorder="1" applyAlignment="1">
      <alignment horizontal="left" wrapText="1" indent="4"/>
    </xf>
    <xf numFmtId="167" fontId="4" fillId="10" borderId="1" xfId="1" applyNumberFormat="1" applyFont="1" applyFill="1" applyBorder="1"/>
    <xf numFmtId="167" fontId="4" fillId="10" borderId="1" xfId="1" applyNumberFormat="1" applyFont="1" applyFill="1" applyBorder="1" applyAlignment="1">
      <alignment vertical="center"/>
    </xf>
    <xf numFmtId="167" fontId="4" fillId="10" borderId="20" xfId="1" applyNumberFormat="1" applyFont="1" applyFill="1" applyBorder="1"/>
    <xf numFmtId="0" fontId="4" fillId="2" borderId="0" xfId="0" applyFont="1" applyFill="1" applyAlignment="1">
      <alignment wrapText="1"/>
    </xf>
    <xf numFmtId="0" fontId="4" fillId="2" borderId="0" xfId="0" applyFont="1" applyFill="1"/>
    <xf numFmtId="0" fontId="4" fillId="2" borderId="75" xfId="0" applyFont="1" applyFill="1" applyBorder="1"/>
    <xf numFmtId="0" fontId="16" fillId="0" borderId="13" xfId="0" applyFont="1" applyBorder="1"/>
    <xf numFmtId="0" fontId="16" fillId="0" borderId="14" xfId="0" applyFont="1" applyBorder="1" applyAlignment="1">
      <alignment wrapText="1"/>
    </xf>
    <xf numFmtId="10" fontId="16" fillId="0" borderId="28" xfId="2" applyNumberFormat="1" applyFont="1" applyBorder="1"/>
    <xf numFmtId="0" fontId="53" fillId="0" borderId="0" xfId="5" applyFont="1"/>
    <xf numFmtId="0" fontId="54" fillId="0" borderId="0" xfId="0" applyFont="1"/>
    <xf numFmtId="0" fontId="55" fillId="0" borderId="0" xfId="0" applyFont="1"/>
    <xf numFmtId="0" fontId="56" fillId="0" borderId="0" xfId="5" applyFont="1"/>
    <xf numFmtId="14" fontId="54" fillId="0" borderId="0" xfId="0" applyNumberFormat="1" applyFont="1"/>
    <xf numFmtId="0" fontId="58" fillId="0" borderId="1" xfId="0" applyFont="1" applyBorder="1" applyAlignment="1">
      <alignment horizontal="center" vertical="center" wrapText="1"/>
    </xf>
    <xf numFmtId="49" fontId="59" fillId="2" borderId="1" xfId="13" applyNumberFormat="1" applyFont="1" applyFill="1" applyBorder="1" applyAlignment="1" applyProtection="1">
      <alignment horizontal="right" vertical="center"/>
      <protection locked="0"/>
    </xf>
    <xf numFmtId="0" fontId="59" fillId="2" borderId="1" xfId="11" applyFont="1" applyFill="1" applyBorder="1" applyAlignment="1" applyProtection="1">
      <alignment horizontal="left" vertical="center" wrapText="1"/>
      <protection locked="0"/>
    </xf>
    <xf numFmtId="3" fontId="60" fillId="0" borderId="0" xfId="0" applyNumberFormat="1" applyFont="1"/>
    <xf numFmtId="0" fontId="59" fillId="0" borderId="1" xfId="11" applyFont="1" applyBorder="1" applyAlignment="1" applyProtection="1">
      <alignment horizontal="left" vertical="center" wrapText="1"/>
      <protection locked="0"/>
    </xf>
    <xf numFmtId="167" fontId="54" fillId="0" borderId="0" xfId="0" applyNumberFormat="1" applyFont="1"/>
    <xf numFmtId="43" fontId="54" fillId="0" borderId="0" xfId="0" applyNumberFormat="1" applyFont="1"/>
    <xf numFmtId="49" fontId="59" fillId="0" borderId="1" xfId="13" applyNumberFormat="1" applyFont="1" applyBorder="1" applyAlignment="1" applyProtection="1">
      <alignment horizontal="right" vertical="center"/>
      <protection locked="0"/>
    </xf>
    <xf numFmtId="49" fontId="62" fillId="0" borderId="1" xfId="13" applyNumberFormat="1" applyFont="1" applyBorder="1" applyAlignment="1" applyProtection="1">
      <alignment horizontal="right" vertical="center"/>
      <protection locked="0"/>
    </xf>
    <xf numFmtId="0" fontId="58" fillId="0" borderId="1" xfId="0" applyFont="1" applyBorder="1"/>
    <xf numFmtId="0" fontId="54" fillId="0" borderId="0" xfId="0" applyFont="1" applyAlignment="1">
      <alignment wrapText="1"/>
    </xf>
    <xf numFmtId="0" fontId="54" fillId="0" borderId="1" xfId="0" applyFont="1" applyBorder="1" applyAlignment="1">
      <alignment horizontal="center" vertical="center"/>
    </xf>
    <xf numFmtId="0" fontId="54" fillId="0" borderId="1"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26" xfId="0" applyFont="1" applyBorder="1" applyAlignment="1">
      <alignment horizontal="center" vertical="center" wrapText="1"/>
    </xf>
    <xf numFmtId="49" fontId="59" fillId="2" borderId="1" xfId="13" applyNumberFormat="1" applyFont="1" applyFill="1" applyBorder="1" applyAlignment="1" applyProtection="1">
      <alignment horizontal="right" vertical="center" wrapText="1"/>
      <protection locked="0"/>
    </xf>
    <xf numFmtId="43" fontId="60" fillId="0" borderId="0" xfId="0" applyNumberFormat="1" applyFont="1"/>
    <xf numFmtId="43" fontId="55" fillId="0" borderId="0" xfId="0" applyNumberFormat="1" applyFont="1"/>
    <xf numFmtId="49" fontId="59" fillId="0" borderId="1" xfId="13" applyNumberFormat="1" applyFont="1" applyBorder="1" applyAlignment="1" applyProtection="1">
      <alignment horizontal="right" vertical="center" wrapText="1"/>
      <protection locked="0"/>
    </xf>
    <xf numFmtId="49" fontId="62" fillId="0" borderId="1" xfId="13" applyNumberFormat="1" applyFont="1" applyBorder="1" applyAlignment="1" applyProtection="1">
      <alignment horizontal="right" vertical="center" wrapText="1"/>
      <protection locked="0"/>
    </xf>
    <xf numFmtId="0" fontId="58" fillId="0" borderId="0" xfId="0" applyFont="1"/>
    <xf numFmtId="0" fontId="54" fillId="0" borderId="1" xfId="0" applyFont="1" applyBorder="1" applyAlignment="1">
      <alignment wrapText="1"/>
    </xf>
    <xf numFmtId="0" fontId="54" fillId="0" borderId="1" xfId="0" applyFont="1" applyBorder="1" applyAlignment="1">
      <alignment horizontal="left" indent="8"/>
    </xf>
    <xf numFmtId="14" fontId="54" fillId="0" borderId="0" xfId="0" applyNumberFormat="1" applyFont="1" applyAlignment="1">
      <alignment horizontal="left"/>
    </xf>
    <xf numFmtId="0" fontId="54" fillId="0" borderId="1" xfId="0" applyFont="1" applyBorder="1"/>
    <xf numFmtId="0" fontId="53" fillId="0" borderId="1" xfId="0" applyFont="1" applyBorder="1" applyAlignment="1">
      <alignment horizontal="left" vertical="center" wrapText="1"/>
    </xf>
    <xf numFmtId="0" fontId="54" fillId="0" borderId="0" xfId="0" applyFont="1" applyAlignment="1">
      <alignment horizontal="left"/>
    </xf>
    <xf numFmtId="0" fontId="57" fillId="0" borderId="1" xfId="0" applyFont="1" applyBorder="1" applyAlignment="1">
      <alignment horizontal="left" indent="1"/>
    </xf>
    <xf numFmtId="0" fontId="57" fillId="0" borderId="1" xfId="0" applyFont="1" applyBorder="1" applyAlignment="1">
      <alignment horizontal="left" wrapText="1" indent="1"/>
    </xf>
    <xf numFmtId="0" fontId="53" fillId="0" borderId="1" xfId="0" applyFont="1" applyBorder="1" applyAlignment="1">
      <alignment horizontal="left" indent="1"/>
    </xf>
    <xf numFmtId="43" fontId="54" fillId="0" borderId="1" xfId="1" applyFont="1" applyBorder="1"/>
    <xf numFmtId="0" fontId="53" fillId="0" borderId="1" xfId="0" applyFont="1" applyBorder="1" applyAlignment="1">
      <alignment horizontal="left" wrapText="1" indent="2"/>
    </xf>
    <xf numFmtId="0" fontId="57" fillId="0" borderId="1" xfId="0" applyFont="1" applyBorder="1" applyAlignment="1">
      <alignment horizontal="left" vertical="center" indent="1"/>
    </xf>
    <xf numFmtId="0" fontId="54" fillId="0" borderId="0" xfId="0" applyFont="1" applyAlignment="1">
      <alignment horizontal="center" vertical="center"/>
    </xf>
    <xf numFmtId="0" fontId="54" fillId="0" borderId="0" xfId="0" applyFont="1" applyAlignment="1">
      <alignment horizontal="center" vertical="center" wrapText="1"/>
    </xf>
    <xf numFmtId="0" fontId="54" fillId="0" borderId="26" xfId="0" applyFont="1" applyBorder="1" applyAlignment="1">
      <alignment wrapText="1"/>
    </xf>
    <xf numFmtId="49" fontId="54" fillId="0" borderId="1" xfId="0" applyNumberFormat="1" applyFont="1" applyBorder="1" applyAlignment="1">
      <alignment horizontal="center" vertical="center" wrapText="1"/>
    </xf>
    <xf numFmtId="0" fontId="54" fillId="0" borderId="1" xfId="0" applyFont="1" applyBorder="1" applyAlignment="1">
      <alignment horizontal="left" indent="1"/>
    </xf>
    <xf numFmtId="0" fontId="54" fillId="0" borderId="1" xfId="0" applyFont="1" applyBorder="1" applyAlignment="1">
      <alignment horizontal="center"/>
    </xf>
    <xf numFmtId="0" fontId="54" fillId="0" borderId="26" xfId="0" applyFont="1" applyBorder="1"/>
    <xf numFmtId="0" fontId="58" fillId="0" borderId="26" xfId="0" applyFont="1" applyBorder="1"/>
    <xf numFmtId="43" fontId="54" fillId="0" borderId="1" xfId="1" applyFont="1" applyBorder="1" applyAlignment="1">
      <alignment horizontal="left" indent="1"/>
    </xf>
    <xf numFmtId="0" fontId="54" fillId="0" borderId="1" xfId="0" applyFont="1" applyBorder="1" applyAlignment="1">
      <alignment horizontal="left" indent="2"/>
    </xf>
    <xf numFmtId="49" fontId="54" fillId="0" borderId="1" xfId="0" applyNumberFormat="1" applyFont="1" applyBorder="1" applyAlignment="1">
      <alignment horizontal="left" indent="3"/>
    </xf>
    <xf numFmtId="49" fontId="54" fillId="0" borderId="1" xfId="0" applyNumberFormat="1" applyFont="1" applyBorder="1" applyAlignment="1">
      <alignment horizontal="left" indent="1"/>
    </xf>
    <xf numFmtId="49" fontId="54" fillId="0" borderId="1" xfId="0" applyNumberFormat="1" applyFont="1" applyBorder="1" applyAlignment="1">
      <alignment horizontal="left" wrapText="1" indent="2"/>
    </xf>
    <xf numFmtId="49" fontId="54" fillId="0" borderId="1" xfId="0" applyNumberFormat="1" applyFont="1" applyBorder="1" applyAlignment="1">
      <alignment horizontal="left" vertical="top" wrapText="1" indent="2"/>
    </xf>
    <xf numFmtId="49" fontId="54" fillId="0" borderId="1" xfId="0" applyNumberFormat="1" applyFont="1" applyBorder="1" applyAlignment="1">
      <alignment horizontal="left" wrapText="1" indent="3"/>
    </xf>
    <xf numFmtId="43" fontId="54" fillId="0" borderId="1" xfId="1" applyFont="1" applyFill="1" applyBorder="1" applyAlignment="1">
      <alignment horizontal="left" indent="1"/>
    </xf>
    <xf numFmtId="0" fontId="54" fillId="0" borderId="1" xfId="0" applyFont="1" applyBorder="1" applyAlignment="1">
      <alignment horizontal="left" wrapText="1" indent="1"/>
    </xf>
    <xf numFmtId="49" fontId="54" fillId="0" borderId="1" xfId="0" applyNumberFormat="1" applyFont="1" applyBorder="1" applyAlignment="1">
      <alignment horizontal="left" wrapText="1" indent="1"/>
    </xf>
    <xf numFmtId="0" fontId="57" fillId="0" borderId="84" xfId="0" applyFont="1" applyBorder="1" applyAlignment="1">
      <alignment horizontal="left" vertical="center" wrapText="1"/>
    </xf>
    <xf numFmtId="0" fontId="57" fillId="0" borderId="1" xfId="0" applyFont="1" applyBorder="1" applyAlignment="1">
      <alignment horizontal="left" vertical="center" wrapText="1"/>
    </xf>
    <xf numFmtId="0" fontId="64" fillId="0" borderId="0" xfId="0" applyFont="1"/>
    <xf numFmtId="0" fontId="64" fillId="0" borderId="0" xfId="0" applyFont="1" applyAlignment="1">
      <alignment horizontal="center" vertical="center"/>
    </xf>
    <xf numFmtId="0" fontId="0" fillId="0" borderId="26" xfId="0" applyBorder="1"/>
    <xf numFmtId="0" fontId="64" fillId="0" borderId="1" xfId="0" applyFont="1" applyBorder="1" applyAlignment="1">
      <alignment horizontal="left" indent="2"/>
    </xf>
    <xf numFmtId="0" fontId="66" fillId="0" borderId="88" xfId="0" applyFont="1" applyBorder="1" applyAlignment="1">
      <alignment vertical="center" wrapText="1" readingOrder="1"/>
    </xf>
    <xf numFmtId="43" fontId="64" fillId="0" borderId="1" xfId="1" applyFont="1" applyBorder="1"/>
    <xf numFmtId="0" fontId="66" fillId="0" borderId="89" xfId="0" applyFont="1" applyBorder="1" applyAlignment="1">
      <alignment vertical="center" wrapText="1" readingOrder="1"/>
    </xf>
    <xf numFmtId="0" fontId="64" fillId="0" borderId="1" xfId="0" applyFont="1" applyBorder="1" applyAlignment="1">
      <alignment horizontal="left" indent="3"/>
    </xf>
    <xf numFmtId="0" fontId="66" fillId="0" borderId="89" xfId="0" applyFont="1" applyBorder="1" applyAlignment="1">
      <alignment horizontal="left" vertical="center" wrapText="1" indent="1" readingOrder="1"/>
    </xf>
    <xf numFmtId="0" fontId="64" fillId="0" borderId="2" xfId="0" applyFont="1" applyBorder="1" applyAlignment="1">
      <alignment horizontal="left" indent="2"/>
    </xf>
    <xf numFmtId="0" fontId="66" fillId="0" borderId="90" xfId="0" applyFont="1" applyBorder="1" applyAlignment="1">
      <alignment vertical="center" wrapText="1" readingOrder="1"/>
    </xf>
    <xf numFmtId="43" fontId="64" fillId="0" borderId="2" xfId="1" applyFont="1" applyBorder="1"/>
    <xf numFmtId="0" fontId="67" fillId="0" borderId="1" xfId="0" applyFont="1" applyBorder="1" applyAlignment="1">
      <alignment vertical="center" wrapText="1" readingOrder="1"/>
    </xf>
    <xf numFmtId="0" fontId="9" fillId="0" borderId="2" xfId="0" applyFont="1" applyBorder="1" applyAlignment="1">
      <alignment vertical="center"/>
    </xf>
    <xf numFmtId="165" fontId="9" fillId="0" borderId="14" xfId="0" applyNumberFormat="1" applyFont="1" applyBorder="1" applyAlignment="1" applyProtection="1">
      <alignment vertical="center"/>
      <protection locked="0"/>
    </xf>
    <xf numFmtId="166" fontId="17" fillId="3" borderId="11" xfId="2" applyNumberFormat="1" applyFont="1" applyFill="1" applyBorder="1"/>
    <xf numFmtId="43" fontId="2" fillId="0" borderId="0" xfId="1" applyFont="1" applyFill="1" applyAlignment="1">
      <alignment wrapText="1"/>
    </xf>
    <xf numFmtId="43" fontId="22" fillId="0" borderId="0" xfId="0" applyNumberFormat="1" applyFont="1"/>
    <xf numFmtId="0" fontId="3" fillId="0" borderId="0" xfId="0" applyFont="1"/>
    <xf numFmtId="43" fontId="58" fillId="0" borderId="1" xfId="1" applyFont="1" applyBorder="1"/>
    <xf numFmtId="0" fontId="61" fillId="0" borderId="1" xfId="11" applyFont="1" applyBorder="1" applyAlignment="1" applyProtection="1">
      <alignment horizontal="left" vertical="center" wrapText="1"/>
      <protection locked="0"/>
    </xf>
    <xf numFmtId="0" fontId="54" fillId="0" borderId="0" xfId="0" applyFont="1" applyAlignment="1">
      <alignment horizontal="left" vertical="top" wrapText="1"/>
    </xf>
    <xf numFmtId="43" fontId="53" fillId="6" borderId="1" xfId="1" applyFont="1" applyFill="1" applyBorder="1"/>
    <xf numFmtId="169" fontId="53" fillId="6" borderId="1" xfId="19" applyFont="1" applyFill="1" applyBorder="1"/>
    <xf numFmtId="0" fontId="54" fillId="12" borderId="1" xfId="0" applyFont="1" applyFill="1" applyBorder="1"/>
    <xf numFmtId="0" fontId="54" fillId="0" borderId="1" xfId="0" applyFont="1" applyBorder="1" applyAlignment="1">
      <alignment horizontal="left" wrapText="1"/>
    </xf>
    <xf numFmtId="0" fontId="54" fillId="0" borderId="1" xfId="0" applyFont="1" applyBorder="1" applyAlignment="1">
      <alignment horizontal="left" wrapText="1" indent="2"/>
    </xf>
    <xf numFmtId="0" fontId="58" fillId="12" borderId="1" xfId="0" applyFont="1" applyFill="1" applyBorder="1"/>
    <xf numFmtId="43" fontId="54" fillId="0" borderId="1" xfId="1" applyFont="1" applyBorder="1" applyAlignment="1">
      <alignment horizontal="center" vertical="center" wrapText="1"/>
    </xf>
    <xf numFmtId="43" fontId="54" fillId="0" borderId="1" xfId="1" applyFont="1" applyFill="1" applyBorder="1" applyAlignment="1">
      <alignment horizontal="center" vertical="center" wrapText="1"/>
    </xf>
    <xf numFmtId="43" fontId="54" fillId="0" borderId="0" xfId="1" applyFont="1" applyAlignment="1">
      <alignment wrapText="1"/>
    </xf>
    <xf numFmtId="43" fontId="54" fillId="0" borderId="26" xfId="1" applyFont="1" applyBorder="1" applyAlignment="1">
      <alignment horizontal="center" vertical="center" wrapText="1"/>
    </xf>
    <xf numFmtId="43" fontId="54" fillId="0" borderId="2" xfId="1" applyFont="1" applyFill="1" applyBorder="1" applyAlignment="1">
      <alignment horizontal="center" vertical="center" wrapText="1"/>
    </xf>
    <xf numFmtId="43" fontId="54" fillId="13" borderId="1" xfId="1" applyFont="1" applyFill="1" applyBorder="1"/>
    <xf numFmtId="0" fontId="54" fillId="0" borderId="80" xfId="0" applyFont="1" applyBorder="1"/>
    <xf numFmtId="43" fontId="54" fillId="0" borderId="1" xfId="1" applyFont="1" applyBorder="1" applyAlignment="1">
      <alignment horizontal="left" indent="2"/>
    </xf>
    <xf numFmtId="43" fontId="54" fillId="0" borderId="1" xfId="1" applyFont="1" applyFill="1" applyBorder="1" applyAlignment="1">
      <alignment horizontal="left" indent="3"/>
    </xf>
    <xf numFmtId="43" fontId="54" fillId="14" borderId="1" xfId="1" applyFont="1" applyFill="1" applyBorder="1"/>
    <xf numFmtId="43" fontId="54" fillId="0" borderId="1" xfId="1" applyFont="1" applyFill="1" applyBorder="1" applyAlignment="1">
      <alignment horizontal="left" vertical="top" wrapText="1" indent="2"/>
    </xf>
    <xf numFmtId="43" fontId="54" fillId="0" borderId="1" xfId="1" applyFont="1" applyFill="1" applyBorder="1"/>
    <xf numFmtId="43" fontId="54" fillId="0" borderId="1" xfId="1" applyFont="1" applyFill="1" applyBorder="1" applyAlignment="1">
      <alignment horizontal="left" wrapText="1" indent="3"/>
    </xf>
    <xf numFmtId="43" fontId="54" fillId="0" borderId="1" xfId="1" applyFont="1" applyFill="1" applyBorder="1" applyAlignment="1">
      <alignment horizontal="left" wrapText="1" indent="2"/>
    </xf>
    <xf numFmtId="43" fontId="54" fillId="0" borderId="1" xfId="1" applyFont="1" applyFill="1" applyBorder="1" applyAlignment="1">
      <alignment horizontal="left" wrapText="1" indent="1"/>
    </xf>
    <xf numFmtId="43" fontId="58" fillId="0" borderId="26" xfId="1" applyFont="1" applyBorder="1"/>
    <xf numFmtId="43" fontId="53" fillId="0" borderId="1" xfId="1" applyFont="1" applyBorder="1" applyAlignment="1">
      <alignment horizontal="left" vertical="center" wrapText="1"/>
    </xf>
    <xf numFmtId="43" fontId="54" fillId="0" borderId="1" xfId="1" applyFont="1" applyBorder="1" applyAlignment="1">
      <alignment horizontal="center" vertical="center"/>
    </xf>
    <xf numFmtId="43" fontId="57" fillId="0" borderId="1" xfId="1" applyFont="1" applyBorder="1" applyAlignment="1">
      <alignment horizontal="left" vertical="center" wrapText="1"/>
    </xf>
    <xf numFmtId="10" fontId="64" fillId="0" borderId="1" xfId="2" applyNumberFormat="1" applyFont="1" applyBorder="1"/>
    <xf numFmtId="10" fontId="64" fillId="0" borderId="2" xfId="2" applyNumberFormat="1" applyFont="1" applyBorder="1"/>
    <xf numFmtId="165" fontId="9" fillId="0" borderId="0" xfId="0" applyNumberFormat="1" applyFont="1" applyAlignment="1" applyProtection="1">
      <alignment vertical="center"/>
      <protection locked="0"/>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16" fillId="0" borderId="22" xfId="0" applyFont="1" applyBorder="1" applyAlignment="1">
      <alignment horizontal="center" vertical="center"/>
    </xf>
    <xf numFmtId="0" fontId="16" fillId="0" borderId="25" xfId="0" applyFont="1" applyBorder="1" applyAlignment="1">
      <alignment horizontal="center" vertical="center"/>
    </xf>
    <xf numFmtId="0" fontId="14" fillId="0" borderId="23" xfId="0" applyFont="1" applyBorder="1" applyAlignment="1">
      <alignment horizontal="center" vertical="center"/>
    </xf>
    <xf numFmtId="0" fontId="14" fillId="0" borderId="26" xfId="0" applyFont="1" applyBorder="1" applyAlignment="1">
      <alignment horizontal="center" vertical="center"/>
    </xf>
    <xf numFmtId="0" fontId="14" fillId="0" borderId="7" xfId="0" applyFont="1" applyBorder="1" applyAlignment="1">
      <alignment horizontal="center"/>
    </xf>
    <xf numFmtId="0" fontId="14" fillId="0" borderId="24" xfId="0" applyFont="1" applyBorder="1" applyAlignment="1">
      <alignment horizontal="center"/>
    </xf>
    <xf numFmtId="0" fontId="31" fillId="0" borderId="1" xfId="0" applyFont="1" applyBorder="1" applyAlignment="1">
      <alignment wrapText="1"/>
    </xf>
    <xf numFmtId="0" fontId="4" fillId="0" borderId="20" xfId="0" applyFont="1" applyBorder="1"/>
    <xf numFmtId="0" fontId="14" fillId="0" borderId="19" xfId="0" applyFont="1" applyBorder="1" applyAlignment="1">
      <alignment horizontal="center" vertical="center" wrapText="1"/>
    </xf>
    <xf numFmtId="0" fontId="14" fillId="0" borderId="29" xfId="0" applyFont="1" applyBorder="1" applyAlignment="1">
      <alignment horizontal="center" vertical="center" wrapText="1"/>
    </xf>
    <xf numFmtId="0" fontId="32" fillId="0" borderId="5" xfId="5" applyFont="1" applyBorder="1" applyAlignment="1">
      <alignment horizontal="left" vertical="center" wrapText="1"/>
    </xf>
    <xf numFmtId="0" fontId="4" fillId="0" borderId="1" xfId="0" applyFont="1" applyBorder="1" applyAlignment="1">
      <alignment horizontal="center" vertical="center" wrapText="1"/>
    </xf>
    <xf numFmtId="0" fontId="4" fillId="0" borderId="19" xfId="0" applyFont="1" applyBorder="1" applyAlignment="1">
      <alignment horizontal="center"/>
    </xf>
    <xf numFmtId="0" fontId="4" fillId="0" borderId="29" xfId="0" applyFont="1" applyBorder="1" applyAlignment="1">
      <alignment horizontal="center"/>
    </xf>
    <xf numFmtId="0" fontId="16" fillId="6" borderId="34"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35" xfId="0" applyFont="1" applyFill="1" applyBorder="1" applyAlignment="1">
      <alignment horizontal="center" vertical="center" wrapText="1"/>
    </xf>
    <xf numFmtId="0" fontId="16" fillId="6" borderId="11" xfId="0" applyFont="1" applyFill="1" applyBorder="1" applyAlignment="1">
      <alignment horizontal="center" vertical="center" wrapText="1"/>
    </xf>
    <xf numFmtId="9" fontId="4" fillId="0" borderId="19" xfId="0" applyNumberFormat="1" applyFont="1" applyBorder="1" applyAlignment="1">
      <alignment horizontal="center" vertical="center"/>
    </xf>
    <xf numFmtId="9" fontId="4" fillId="0" borderId="11" xfId="0" applyNumberFormat="1" applyFont="1" applyBorder="1" applyAlignment="1">
      <alignment horizontal="center" vertical="center"/>
    </xf>
    <xf numFmtId="0" fontId="40" fillId="2" borderId="30" xfId="11" applyFont="1" applyFill="1" applyBorder="1" applyAlignment="1" applyProtection="1">
      <alignment horizontal="center" vertical="center" wrapText="1"/>
      <protection locked="0"/>
    </xf>
    <xf numFmtId="0" fontId="40" fillId="2" borderId="31" xfId="1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26" xfId="0" applyFont="1" applyBorder="1" applyAlignment="1">
      <alignment horizontal="center" vertical="center" wrapText="1"/>
    </xf>
    <xf numFmtId="167" fontId="15" fillId="2" borderId="6" xfId="15" applyNumberFormat="1" applyFont="1" applyFill="1" applyBorder="1" applyAlignment="1" applyProtection="1">
      <alignment horizontal="center"/>
      <protection locked="0"/>
    </xf>
    <xf numFmtId="167" fontId="15" fillId="2" borderId="7" xfId="15" applyNumberFormat="1" applyFont="1" applyFill="1" applyBorder="1" applyAlignment="1" applyProtection="1">
      <alignment horizontal="center"/>
      <protection locked="0"/>
    </xf>
    <xf numFmtId="167" fontId="15" fillId="2" borderId="24" xfId="15" applyNumberFormat="1" applyFont="1" applyFill="1" applyBorder="1" applyAlignment="1" applyProtection="1">
      <alignment horizontal="center"/>
      <protection locked="0"/>
    </xf>
    <xf numFmtId="167" fontId="15" fillId="0" borderId="60" xfId="15" applyNumberFormat="1" applyFont="1" applyFill="1" applyBorder="1" applyAlignment="1" applyProtection="1">
      <alignment horizontal="center" vertical="center" wrapText="1"/>
      <protection locked="0"/>
    </xf>
    <xf numFmtId="167" fontId="15" fillId="0" borderId="62" xfId="15" applyNumberFormat="1" applyFont="1" applyFill="1" applyBorder="1" applyAlignment="1" applyProtection="1">
      <alignment horizontal="center" vertical="center" wrapText="1"/>
      <protection locked="0"/>
    </xf>
    <xf numFmtId="0" fontId="16" fillId="0" borderId="61" xfId="0" applyFont="1" applyBorder="1" applyAlignment="1">
      <alignment horizontal="center" vertical="center" wrapText="1"/>
    </xf>
    <xf numFmtId="0" fontId="16" fillId="0" borderId="63" xfId="0" applyFont="1" applyBorder="1" applyAlignment="1">
      <alignment horizontal="center" vertical="center" wrapText="1"/>
    </xf>
    <xf numFmtId="0" fontId="4" fillId="0" borderId="19" xfId="0" applyFont="1" applyBorder="1" applyAlignment="1">
      <alignment horizontal="center" wrapText="1"/>
    </xf>
    <xf numFmtId="0" fontId="4" fillId="0" borderId="11" xfId="0" applyFont="1" applyBorder="1" applyAlignment="1">
      <alignment horizont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33" fillId="0" borderId="57" xfId="0" applyFont="1" applyBorder="1" applyAlignment="1">
      <alignment horizontal="left" vertical="center"/>
    </xf>
    <xf numFmtId="0" fontId="33" fillId="0" borderId="58" xfId="0" applyFont="1" applyBorder="1" applyAlignment="1">
      <alignment horizontal="left" vertical="center"/>
    </xf>
    <xf numFmtId="0" fontId="4" fillId="0" borderId="58"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7" xfId="0" applyFont="1" applyBorder="1" applyAlignment="1">
      <alignment horizontal="center"/>
    </xf>
    <xf numFmtId="0" fontId="4" fillId="0" borderId="24" xfId="0" applyFont="1" applyBorder="1" applyAlignment="1">
      <alignment horizontal="center" vertical="center" wrapText="1"/>
    </xf>
    <xf numFmtId="0" fontId="4" fillId="0" borderId="20" xfId="0" applyFont="1" applyBorder="1" applyAlignment="1">
      <alignment horizontal="center" vertical="center" wrapText="1"/>
    </xf>
    <xf numFmtId="0" fontId="57" fillId="0" borderId="76" xfId="0" applyFont="1" applyBorder="1" applyAlignment="1">
      <alignment horizontal="left" vertical="center" wrapText="1"/>
    </xf>
    <xf numFmtId="0" fontId="57" fillId="0" borderId="77" xfId="0" applyFont="1" applyBorder="1" applyAlignment="1">
      <alignment horizontal="left" vertical="center" wrapText="1"/>
    </xf>
    <xf numFmtId="0" fontId="57" fillId="0" borderId="78" xfId="0" applyFont="1" applyBorder="1" applyAlignment="1">
      <alignment horizontal="left" vertical="center" wrapText="1"/>
    </xf>
    <xf numFmtId="0" fontId="57" fillId="0" borderId="79" xfId="0" applyFont="1" applyBorder="1" applyAlignment="1">
      <alignment horizontal="left" vertical="center" wrapText="1"/>
    </xf>
    <xf numFmtId="0" fontId="57" fillId="0" borderId="81" xfId="0" applyFont="1" applyBorder="1" applyAlignment="1">
      <alignment horizontal="left" vertical="center" wrapText="1"/>
    </xf>
    <xf numFmtId="0" fontId="57" fillId="0" borderId="82" xfId="0" applyFont="1" applyBorder="1" applyAlignment="1">
      <alignment horizontal="left" vertical="center" wrapText="1"/>
    </xf>
    <xf numFmtId="0" fontId="58" fillId="0" borderId="3"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9" xfId="0" applyFont="1" applyBorder="1" applyAlignment="1">
      <alignment horizontal="center" vertical="center" wrapText="1"/>
    </xf>
    <xf numFmtId="0" fontId="58" fillId="0" borderId="67" xfId="0" applyFont="1" applyBorder="1" applyAlignment="1">
      <alignment horizontal="center" vertical="center" wrapText="1"/>
    </xf>
    <xf numFmtId="0" fontId="58" fillId="0" borderId="80" xfId="0" applyFont="1" applyBorder="1" applyAlignment="1">
      <alignment horizontal="center" vertical="center" wrapText="1"/>
    </xf>
    <xf numFmtId="0" fontId="58" fillId="0" borderId="10"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26" xfId="0" applyFont="1" applyBorder="1" applyAlignment="1">
      <alignment horizontal="center" vertical="center" wrapText="1"/>
    </xf>
    <xf numFmtId="0" fontId="54" fillId="0" borderId="1" xfId="0" applyFont="1" applyBorder="1" applyAlignment="1">
      <alignment horizontal="center" vertical="center" wrapText="1"/>
    </xf>
    <xf numFmtId="0" fontId="63" fillId="0" borderId="1" xfId="0" applyFont="1" applyBorder="1" applyAlignment="1">
      <alignment horizontal="center" vertical="center"/>
    </xf>
    <xf numFmtId="0" fontId="63" fillId="0" borderId="3" xfId="0" applyFont="1" applyBorder="1" applyAlignment="1">
      <alignment horizontal="center" vertical="center"/>
    </xf>
    <xf numFmtId="0" fontId="63" fillId="0" borderId="9" xfId="0" applyFont="1" applyBorder="1" applyAlignment="1">
      <alignment horizontal="center" vertical="center"/>
    </xf>
    <xf numFmtId="0" fontId="63" fillId="0" borderId="67" xfId="0" applyFont="1" applyBorder="1" applyAlignment="1">
      <alignment horizontal="center" vertical="center"/>
    </xf>
    <xf numFmtId="0" fontId="63" fillId="0" borderId="10" xfId="0" applyFont="1" applyBorder="1" applyAlignment="1">
      <alignment horizontal="center" vertical="center"/>
    </xf>
    <xf numFmtId="0" fontId="58" fillId="0" borderId="1" xfId="0" applyFont="1" applyBorder="1" applyAlignment="1">
      <alignment horizontal="center" vertical="center" wrapText="1"/>
    </xf>
    <xf numFmtId="0" fontId="58" fillId="0" borderId="83" xfId="0" applyFont="1" applyBorder="1" applyAlignment="1">
      <alignment horizontal="center" vertical="center" wrapText="1"/>
    </xf>
    <xf numFmtId="0" fontId="58" fillId="0" borderId="84" xfId="0" applyFont="1" applyBorder="1" applyAlignment="1">
      <alignment horizontal="center" vertical="center" wrapText="1"/>
    </xf>
    <xf numFmtId="0" fontId="54" fillId="0" borderId="19" xfId="0" applyFont="1" applyBorder="1" applyAlignment="1">
      <alignment horizontal="center" vertical="center" wrapText="1"/>
    </xf>
    <xf numFmtId="0" fontId="54" fillId="0" borderId="32" xfId="0" applyFont="1" applyBorder="1" applyAlignment="1">
      <alignment horizontal="center" vertical="center" wrapText="1"/>
    </xf>
    <xf numFmtId="0" fontId="54" fillId="0" borderId="11" xfId="0" applyFont="1" applyBorder="1" applyAlignment="1">
      <alignment horizontal="center" vertical="center" wrapText="1"/>
    </xf>
    <xf numFmtId="0" fontId="58" fillId="0" borderId="85" xfId="0" applyFont="1" applyBorder="1" applyAlignment="1">
      <alignment horizontal="center" vertical="center" wrapText="1"/>
    </xf>
    <xf numFmtId="0" fontId="58" fillId="0" borderId="26" xfId="0" applyFont="1" applyBorder="1" applyAlignment="1">
      <alignment horizontal="center" vertical="center" wrapText="1"/>
    </xf>
    <xf numFmtId="0" fontId="54" fillId="0" borderId="85" xfId="0" applyFont="1" applyBorder="1" applyAlignment="1">
      <alignment horizontal="center" vertical="center" wrapText="1"/>
    </xf>
    <xf numFmtId="0" fontId="54" fillId="0" borderId="83" xfId="0" applyFont="1" applyBorder="1" applyAlignment="1">
      <alignment horizontal="center" vertical="center" wrapText="1"/>
    </xf>
    <xf numFmtId="0" fontId="54" fillId="0" borderId="0" xfId="0" applyFont="1" applyAlignment="1">
      <alignment horizontal="center" vertical="center" wrapText="1"/>
    </xf>
    <xf numFmtId="0" fontId="54" fillId="0" borderId="84" xfId="0" applyFont="1" applyBorder="1" applyAlignment="1">
      <alignment horizontal="center" vertical="center" wrapText="1"/>
    </xf>
    <xf numFmtId="0" fontId="54" fillId="0" borderId="10" xfId="0" applyFont="1" applyBorder="1" applyAlignment="1">
      <alignment horizontal="center" vertical="center" wrapText="1"/>
    </xf>
    <xf numFmtId="0" fontId="57" fillId="0" borderId="3" xfId="0" applyFont="1" applyBorder="1" applyAlignment="1">
      <alignment horizontal="left" vertical="top" wrapText="1"/>
    </xf>
    <xf numFmtId="0" fontId="57" fillId="0" borderId="9" xfId="0" applyFont="1" applyBorder="1" applyAlignment="1">
      <alignment horizontal="left" vertical="top" wrapText="1"/>
    </xf>
    <xf numFmtId="0" fontId="57" fillId="0" borderId="83" xfId="0" applyFont="1" applyBorder="1" applyAlignment="1">
      <alignment horizontal="left" vertical="top" wrapText="1"/>
    </xf>
    <xf numFmtId="0" fontId="57" fillId="0" borderId="84" xfId="0" applyFont="1" applyBorder="1" applyAlignment="1">
      <alignment horizontal="left" vertical="top" wrapText="1"/>
    </xf>
    <xf numFmtId="0" fontId="57" fillId="0" borderId="67" xfId="0" applyFont="1" applyBorder="1" applyAlignment="1">
      <alignment horizontal="left" vertical="top" wrapText="1"/>
    </xf>
    <xf numFmtId="0" fontId="57" fillId="0" borderId="10" xfId="0" applyFont="1" applyBorder="1" applyAlignment="1">
      <alignment horizontal="left" vertical="top" wrapText="1"/>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4" fillId="0" borderId="9" xfId="0" applyFont="1" applyBorder="1" applyAlignment="1">
      <alignment horizontal="center" vertical="center"/>
    </xf>
    <xf numFmtId="0" fontId="54" fillId="0" borderId="3"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3" xfId="0" applyFont="1" applyBorder="1" applyAlignment="1">
      <alignment horizontal="center" vertical="top" wrapText="1"/>
    </xf>
    <xf numFmtId="0" fontId="54" fillId="0" borderId="4" xfId="0" applyFont="1" applyBorder="1" applyAlignment="1">
      <alignment horizontal="center" vertical="top" wrapText="1"/>
    </xf>
    <xf numFmtId="0" fontId="54" fillId="0" borderId="9" xfId="0" applyFont="1" applyBorder="1" applyAlignment="1">
      <alignment horizontal="center" vertical="top" wrapText="1"/>
    </xf>
    <xf numFmtId="0" fontId="54" fillId="0" borderId="32" xfId="0" applyFont="1" applyBorder="1" applyAlignment="1">
      <alignment horizontal="center" vertical="top" wrapText="1"/>
    </xf>
    <xf numFmtId="0" fontId="54" fillId="0" borderId="11" xfId="0" applyFont="1" applyBorder="1" applyAlignment="1">
      <alignment horizontal="center" vertical="top" wrapText="1"/>
    </xf>
    <xf numFmtId="0" fontId="54" fillId="0" borderId="2" xfId="0" applyFont="1" applyBorder="1" applyAlignment="1">
      <alignment horizontal="center" vertical="top" wrapText="1"/>
    </xf>
    <xf numFmtId="0" fontId="54" fillId="0" borderId="26" xfId="0" applyFont="1" applyBorder="1" applyAlignment="1">
      <alignment horizontal="center" vertical="top" wrapText="1"/>
    </xf>
    <xf numFmtId="0" fontId="57" fillId="0" borderId="86" xfId="0" applyFont="1" applyBorder="1" applyAlignment="1">
      <alignment horizontal="left" vertical="top" wrapText="1"/>
    </xf>
    <xf numFmtId="0" fontId="57" fillId="0" borderId="87" xfId="0" applyFont="1" applyBorder="1" applyAlignment="1">
      <alignment horizontal="left" vertical="top" wrapText="1"/>
    </xf>
    <xf numFmtId="0" fontId="64" fillId="0" borderId="1" xfId="0" applyFont="1" applyBorder="1" applyAlignment="1">
      <alignment horizontal="center" vertical="center" wrapText="1"/>
    </xf>
    <xf numFmtId="0" fontId="65" fillId="0" borderId="1" xfId="0" applyFont="1" applyBorder="1" applyAlignment="1">
      <alignment horizontal="center" vertical="center"/>
    </xf>
    <xf numFmtId="0" fontId="64" fillId="0" borderId="2" xfId="0" applyFont="1" applyBorder="1" applyAlignment="1">
      <alignment horizontal="center" vertical="center" wrapText="1"/>
    </xf>
  </cellXfs>
  <cellStyles count="20">
    <cellStyle name="=C:\WINNT35\SYSTEM32\COMMAND.COM" xfId="17" xr:uid="{AE219663-C071-457F-83D6-1E29538AF3A7}"/>
    <cellStyle name="1Normal 2" xfId="6" xr:uid="{F3BA7FE9-3C2F-4DCF-93A9-0157FDCB59C1}"/>
    <cellStyle name="Comma" xfId="1" builtinId="3"/>
    <cellStyle name="Comma 10" xfId="18" xr:uid="{1144A481-616F-402F-9FA8-2498BCAFE74F}"/>
    <cellStyle name="Comma 111" xfId="19" xr:uid="{17BE43C0-1716-46BD-BABE-FB6EEC613666}"/>
    <cellStyle name="Comma 2" xfId="15" xr:uid="{488AA8BB-CE4D-47A9-BF61-5A0BFFC66212}"/>
    <cellStyle name="Comma 3" xfId="10" xr:uid="{2C4F17E5-0F7C-4265-846D-25BAE980E22A}"/>
    <cellStyle name="Hyperlink" xfId="3" builtinId="8"/>
    <cellStyle name="Normal" xfId="0" builtinId="0"/>
    <cellStyle name="Normal 121 2" xfId="12" xr:uid="{6ACA5065-9FAE-49B1-82A4-A613BACE9E97}"/>
    <cellStyle name="Normal 122" xfId="4" xr:uid="{79E72CDD-8575-4149-B376-F01374513A92}"/>
    <cellStyle name="Normal 2" xfId="5" xr:uid="{99D2D690-C536-4E6F-8F84-BCCAA8434F7F}"/>
    <cellStyle name="Normal 2 2" xfId="13" xr:uid="{7C3C0CFB-3C02-4E17-AC6E-10B3192B4EC7}"/>
    <cellStyle name="Normal 4" xfId="11" xr:uid="{057D6C2C-CE9B-4653-AF57-6D65A6C6A477}"/>
    <cellStyle name="Normal_Capital &amp; RWA N" xfId="8" xr:uid="{FCF06A84-EF58-4626-932F-0F7E3F17C58B}"/>
    <cellStyle name="Normal_Capital &amp; RWA N 2" xfId="14" xr:uid="{8EEA27CE-9A7F-496C-8625-4C4081529B07}"/>
    <cellStyle name="Normal_Casestdy draft" xfId="16" xr:uid="{8FE7E95B-A2E0-458B-9CC1-3B6980248B43}"/>
    <cellStyle name="Normal_Casestdy draft 2" xfId="9" xr:uid="{5BA08F33-BB5E-4ED0-B7B1-D73A96C4081F}"/>
    <cellStyle name="Percent" xfId="2" builtinId="5"/>
    <cellStyle name="Percent 2" xfId="7" xr:uid="{AC0D3C0A-681C-4B87-8BDD-E28240EFD794}"/>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2" name="Straight Connector 1">
          <a:extLst>
            <a:ext uri="{FF2B5EF4-FFF2-40B4-BE49-F238E27FC236}">
              <a16:creationId xmlns:a16="http://schemas.microsoft.com/office/drawing/2014/main" id="{EBE7B7FD-DEFC-4438-B8E3-9FB405794161}"/>
            </a:ext>
          </a:extLst>
        </xdr:cNvPr>
        <xdr:cNvCxnSpPr/>
      </xdr:nvCxnSpPr>
      <xdr:spPr>
        <a:xfrm>
          <a:off x="552450" y="1143000"/>
          <a:ext cx="4219575"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heet"/>
      <sheetName val="Sheet1"/>
      <sheetName val="Technical"/>
      <sheetName val="Rating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1-06-23T07:44:58.93" personId="{00000000-0000-0000-0000-000000000000}" id="{BE173F18-0E97-400B-9A53-BEB29D6CEAB2}">
    <text>ეს არის კოვიდ 19-ის ბალკი და მოითხოვეს ესე ცალკე ჯამის სახით ჩასმა</text>
  </threadedComment>
  <threadedComment ref="D23" dT="2021-06-23T07:32:17.11" personId="{00000000-0000-0000-0000-000000000000}" id="{F2AF5CF5-4385-47FD-814C-0DA178D661C1}">
    <text>დარიცხული პროცენტი დავამატეთ</text>
  </threadedComment>
  <threadedComment ref="D23" dT="2021-10-27T11:51:17.49" personId="{00000000-0000-0000-0000-000000000000}" id="{6C45D8A3-AF58-45A2-9EAF-4118933178B6}" parentId="{F2AF5CF5-4385-47FD-814C-0DA178D661C1}">
    <text>მაღლა თუ ძირია მარტო აქ დარიცხულ პროცენტს რატო ვამატებთ? მათ შორისო არის ეს გრაფა და წესით იგივე ინფო უნდა შეგვყავდეს რაც ზემოთ არაა?</text>
  </threadedComment>
  <threadedComment ref="D23" dT="2021-10-28T08:46:18.78" personId="{00000000-0000-0000-0000-000000000000}" id="{E1D03023-4771-40F7-A5BE-1445C1D8E800}" parentId="{F2AF5CF5-4385-47FD-814C-0DA178D661C1}">
    <text>ეროვნულმა გაგვასწორებინა წინაზე ტელეფონით. მეილი არ მოუწერიათ</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kbank.g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 Id="rId4" Type="http://schemas.microsoft.com/office/2017/10/relationships/threadedComment" Target="../threadedComments/threadedComment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2D7E4-3717-4765-98C5-8318F7219C46}">
  <dimension ref="A1:C24"/>
  <sheetViews>
    <sheetView workbookViewId="0">
      <pane xSplit="1" ySplit="7" topLeftCell="B8" activePane="bottomRight" state="frozen"/>
      <selection activeCell="C22" sqref="C22"/>
      <selection pane="topRight" activeCell="C22" sqref="C22"/>
      <selection pane="bottomLeft" activeCell="C22" sqref="C22"/>
      <selection pane="bottomRight" activeCell="C17" sqref="C17"/>
    </sheetView>
  </sheetViews>
  <sheetFormatPr defaultRowHeight="15" x14ac:dyDescent="0.25"/>
  <cols>
    <col min="1" max="1" width="10.28515625" style="17" customWidth="1"/>
    <col min="2" max="2" width="134.7109375" bestFit="1" customWidth="1"/>
    <col min="3" max="3" width="39.42578125" customWidth="1"/>
    <col min="7" max="7" width="25" customWidth="1"/>
  </cols>
  <sheetData>
    <row r="1" spans="1:3" ht="15.75" x14ac:dyDescent="0.3">
      <c r="A1" s="1"/>
      <c r="B1" s="2" t="s">
        <v>0</v>
      </c>
      <c r="C1" s="3"/>
    </row>
    <row r="2" spans="1:3" s="7" customFormat="1" ht="15.75" x14ac:dyDescent="0.3">
      <c r="A2" s="4">
        <v>1</v>
      </c>
      <c r="B2" s="5" t="s">
        <v>1</v>
      </c>
      <c r="C2" s="6" t="s">
        <v>765</v>
      </c>
    </row>
    <row r="3" spans="1:3" s="7" customFormat="1" ht="15.75" x14ac:dyDescent="0.3">
      <c r="A3" s="4">
        <v>2</v>
      </c>
      <c r="B3" s="8" t="s">
        <v>2</v>
      </c>
      <c r="C3" s="6" t="s">
        <v>3</v>
      </c>
    </row>
    <row r="4" spans="1:3" s="7" customFormat="1" ht="15.75" x14ac:dyDescent="0.3">
      <c r="A4" s="4">
        <v>3</v>
      </c>
      <c r="B4" s="8" t="s">
        <v>4</v>
      </c>
      <c r="C4" s="6" t="s">
        <v>5</v>
      </c>
    </row>
    <row r="5" spans="1:3" s="7" customFormat="1" ht="15.75" x14ac:dyDescent="0.3">
      <c r="A5" s="9">
        <v>4</v>
      </c>
      <c r="B5" s="10" t="s">
        <v>6</v>
      </c>
      <c r="C5" s="13" t="s">
        <v>766</v>
      </c>
    </row>
    <row r="6" spans="1:3" s="11" customFormat="1" ht="65.25" customHeight="1" x14ac:dyDescent="0.3">
      <c r="A6" s="636" t="s">
        <v>7</v>
      </c>
      <c r="B6" s="637"/>
      <c r="C6" s="637"/>
    </row>
    <row r="7" spans="1:3" x14ac:dyDescent="0.25">
      <c r="A7" s="12" t="s">
        <v>8</v>
      </c>
      <c r="B7" s="2" t="s">
        <v>9</v>
      </c>
    </row>
    <row r="8" spans="1:3" x14ac:dyDescent="0.25">
      <c r="A8" s="1">
        <v>1</v>
      </c>
      <c r="B8" s="13" t="s">
        <v>10</v>
      </c>
    </row>
    <row r="9" spans="1:3" x14ac:dyDescent="0.25">
      <c r="A9" s="1">
        <v>2</v>
      </c>
      <c r="B9" s="13" t="s">
        <v>11</v>
      </c>
    </row>
    <row r="10" spans="1:3" x14ac:dyDescent="0.25">
      <c r="A10" s="1">
        <v>3</v>
      </c>
      <c r="B10" s="13" t="s">
        <v>12</v>
      </c>
    </row>
    <row r="11" spans="1:3" x14ac:dyDescent="0.25">
      <c r="A11" s="1">
        <v>4</v>
      </c>
      <c r="B11" s="13" t="s">
        <v>13</v>
      </c>
    </row>
    <row r="12" spans="1:3" x14ac:dyDescent="0.25">
      <c r="A12" s="1">
        <v>5</v>
      </c>
      <c r="B12" s="13" t="s">
        <v>14</v>
      </c>
    </row>
    <row r="13" spans="1:3" x14ac:dyDescent="0.25">
      <c r="A13" s="1">
        <v>6</v>
      </c>
      <c r="B13" s="14" t="s">
        <v>15</v>
      </c>
    </row>
    <row r="14" spans="1:3" x14ac:dyDescent="0.25">
      <c r="A14" s="1">
        <v>7</v>
      </c>
      <c r="B14" s="13" t="s">
        <v>16</v>
      </c>
    </row>
    <row r="15" spans="1:3" x14ac:dyDescent="0.25">
      <c r="A15" s="1">
        <v>8</v>
      </c>
      <c r="B15" s="13" t="s">
        <v>17</v>
      </c>
    </row>
    <row r="16" spans="1:3" x14ac:dyDescent="0.25">
      <c r="A16" s="1">
        <v>9</v>
      </c>
      <c r="B16" s="13" t="s">
        <v>18</v>
      </c>
    </row>
    <row r="17" spans="1:2" x14ac:dyDescent="0.25">
      <c r="A17" s="15" t="s">
        <v>19</v>
      </c>
      <c r="B17" s="13" t="s">
        <v>20</v>
      </c>
    </row>
    <row r="18" spans="1:2" x14ac:dyDescent="0.25">
      <c r="A18" s="1">
        <v>10</v>
      </c>
      <c r="B18" s="13" t="s">
        <v>21</v>
      </c>
    </row>
    <row r="19" spans="1:2" x14ac:dyDescent="0.25">
      <c r="A19" s="1">
        <v>11</v>
      </c>
      <c r="B19" s="14" t="s">
        <v>22</v>
      </c>
    </row>
    <row r="20" spans="1:2" x14ac:dyDescent="0.25">
      <c r="A20" s="1">
        <v>12</v>
      </c>
      <c r="B20" s="14" t="s">
        <v>23</v>
      </c>
    </row>
    <row r="21" spans="1:2" x14ac:dyDescent="0.25">
      <c r="A21" s="1">
        <v>13</v>
      </c>
      <c r="B21" s="16" t="s">
        <v>24</v>
      </c>
    </row>
    <row r="22" spans="1:2" x14ac:dyDescent="0.25">
      <c r="A22" s="1">
        <v>14</v>
      </c>
      <c r="B22" s="13" t="s">
        <v>25</v>
      </c>
    </row>
    <row r="23" spans="1:2" x14ac:dyDescent="0.25">
      <c r="A23" s="1">
        <v>15</v>
      </c>
      <c r="B23" s="14" t="s">
        <v>26</v>
      </c>
    </row>
    <row r="24" spans="1:2" x14ac:dyDescent="0.25">
      <c r="A24" s="1">
        <v>15.1</v>
      </c>
      <c r="B24" s="13" t="s">
        <v>27</v>
      </c>
    </row>
  </sheetData>
  <mergeCells count="1">
    <mergeCell ref="A6:C6"/>
  </mergeCells>
  <hyperlinks>
    <hyperlink ref="B8" location="'1. key ratios'!A1" display="ცხრილი 1: ძირითადი მაჩვენებლები" xr:uid="{AFEADB48-4187-4F17-B83C-BAA2FD32393C}"/>
    <hyperlink ref="B9" location="'2. RC'!A1" display="ცხრილი 2: საბალანსო უწყისი" xr:uid="{C7A419BE-15B0-417F-8986-CBB350C3B7D9}"/>
    <hyperlink ref="B10" location="'3. PL'!A1" display="ცხრილი 3: მოგება-ზარალის ანგარიშგება" xr:uid="{AD0A0DE1-6650-49FE-98F0-77DFD03AD433}"/>
    <hyperlink ref="B11" location="'4. Off-Balance'!A1" display="ბალანსგარეშე ანგარიშების უწყისი " xr:uid="{09B27BF7-FB02-4E30-90E6-53BC27151A01}"/>
    <hyperlink ref="B12" location="'5. RWA'!A1" display="ცხრილი 5: რისკის მიხედვით შეწონილი რისკის პოზიციები" xr:uid="{913570CC-ECC6-404A-AC78-505BA35AD17B}"/>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2AAF2DD5-9811-4701-B297-2DCEE3447E44}"/>
    <hyperlink ref="B13" location="'6. Administrators-shareholders'!A1" display="ინფორმაცია ბანკის სამეთვალყურეო საბჭოს, დირექტორატის და აქციონერთა შესახებ" xr:uid="{8FFAE03E-2382-45D3-B60C-7D43CF0C701C}"/>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822E9D18-8BDA-4306-A0C1-93B3772C2C92}"/>
    <hyperlink ref="B16" location="'9. Capital'!A1" display="ცხრილი 9: საზედამხედველო კაპიტალი" xr:uid="{DD8F12FF-EEB1-4842-A4E0-ECECF59B0605}"/>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00EF5FB4-C9E6-4540-890F-E8277B1E3BB4}"/>
    <hyperlink ref="B20" location="'12. CRM'!A1" display="საკრედიტო რისკის მიტიგაცია" xr:uid="{AAA1EDB9-F9E1-4AED-841C-596B00C60205}"/>
    <hyperlink ref="B19" location="'11. CRWA'!A1" display="საკრედიტო რისკის მიხედვით შეწონილი რისკის პოზიციები" xr:uid="{D3AF5681-1CC0-45D7-A943-DC6DB3C071EB}"/>
    <hyperlink ref="B21" location="'13. CRME'!A1" display="სტანდარტიზებული მიდგომა - საკრედიტო რისკი საკრედიტო რისკის მიტიგაციის ეფექტი" xr:uid="{711FDA04-0F8F-4994-954C-E677450B11C1}"/>
    <hyperlink ref="B23" location="'15. CCR'!A1" display="კონტრაგენტთან დაკავშირებული საკრედიტო რისკის მიხედვით შეწონილი რისკის პოზიციები" xr:uid="{247E92DD-EF25-4735-AD88-7BDF1294299C}"/>
    <hyperlink ref="B22" location="'14. LCR'!A1" display="ლიკვიდობის გადაფარვის კოეფიციენტი" xr:uid="{F63D79FE-EB6A-4CBB-9ED1-D43285C7F570}"/>
    <hyperlink ref="B17" location="'9.1. Capital Requirements'!A1" display="კაპიტალის ადეკვატურობის მოთხოვნები" xr:uid="{14B81FF1-24DD-43FA-AE78-DFA6B1118087}"/>
    <hyperlink ref="B24" location="'15.1. LR'!A1" display="ლევერიჯის კოეფიციენტი" xr:uid="{37135C1B-6543-499C-9D34-688EE97B4DC4}"/>
    <hyperlink ref="C5" r:id="rId1" xr:uid="{5F17F710-7810-41FE-81B1-D4ACBEE30DE2}"/>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CB1DB-635D-4BE1-BF84-0BADF5EE8D80}">
  <dimension ref="A1:F56"/>
  <sheetViews>
    <sheetView zoomScale="115" zoomScaleNormal="115" workbookViewId="0">
      <pane xSplit="1" ySplit="5" topLeftCell="B40" activePane="bottomRight" state="frozen"/>
      <selection activeCell="C22" sqref="C22"/>
      <selection pane="topRight" activeCell="C22" sqref="C22"/>
      <selection pane="bottomLeft" activeCell="C22" sqref="C22"/>
      <selection pane="bottomRight" activeCell="C6" sqref="C6:C52"/>
    </sheetView>
  </sheetViews>
  <sheetFormatPr defaultRowHeight="15" x14ac:dyDescent="0.25"/>
  <cols>
    <col min="1" max="1" width="9.5703125" style="17" bestFit="1" customWidth="1"/>
    <col min="2" max="2" width="112.7109375" style="17" customWidth="1"/>
    <col min="3" max="3" width="18.42578125" style="17" customWidth="1"/>
  </cols>
  <sheetData>
    <row r="1" spans="1:6" ht="15.75" x14ac:dyDescent="0.3">
      <c r="A1" s="18" t="s">
        <v>28</v>
      </c>
      <c r="B1" s="138" t="str">
        <f>'8. LI2'!B1</f>
        <v>სს სილქ ბანკი</v>
      </c>
      <c r="D1" s="17"/>
      <c r="E1" s="17"/>
      <c r="F1" s="17"/>
    </row>
    <row r="2" spans="1:6" s="18" customFormat="1" ht="15.75" customHeight="1" x14ac:dyDescent="0.3">
      <c r="A2" s="18" t="s">
        <v>29</v>
      </c>
      <c r="B2" s="185">
        <f>'8. LI2'!B2</f>
        <v>44834</v>
      </c>
    </row>
    <row r="3" spans="1:6" s="18" customFormat="1" ht="15.75" customHeight="1" x14ac:dyDescent="0.3"/>
    <row r="4" spans="1:6" ht="15.75" thickBot="1" x14ac:dyDescent="0.3">
      <c r="A4" s="17" t="s">
        <v>302</v>
      </c>
      <c r="B4" s="233" t="s">
        <v>18</v>
      </c>
    </row>
    <row r="5" spans="1:6" x14ac:dyDescent="0.25">
      <c r="A5" s="234" t="s">
        <v>31</v>
      </c>
      <c r="B5" s="235"/>
      <c r="C5" s="236" t="s">
        <v>80</v>
      </c>
    </row>
    <row r="6" spans="1:6" x14ac:dyDescent="0.25">
      <c r="A6" s="237">
        <v>1</v>
      </c>
      <c r="B6" s="238" t="s">
        <v>303</v>
      </c>
      <c r="C6" s="239">
        <f>SUM(C7:C11)</f>
        <v>51293786.519999996</v>
      </c>
    </row>
    <row r="7" spans="1:6" x14ac:dyDescent="0.25">
      <c r="A7" s="237">
        <v>2</v>
      </c>
      <c r="B7" s="240" t="s">
        <v>304</v>
      </c>
      <c r="C7" s="241">
        <f>'2. RC'!E33</f>
        <v>61146400</v>
      </c>
    </row>
    <row r="8" spans="1:6" x14ac:dyDescent="0.25">
      <c r="A8" s="237">
        <v>3</v>
      </c>
      <c r="B8" s="242" t="s">
        <v>305</v>
      </c>
      <c r="C8" s="241"/>
    </row>
    <row r="9" spans="1:6" x14ac:dyDescent="0.25">
      <c r="A9" s="237">
        <v>4</v>
      </c>
      <c r="B9" s="242" t="s">
        <v>306</v>
      </c>
      <c r="C9" s="241"/>
    </row>
    <row r="10" spans="1:6" x14ac:dyDescent="0.25">
      <c r="A10" s="237">
        <v>5</v>
      </c>
      <c r="B10" s="242" t="s">
        <v>307</v>
      </c>
      <c r="C10" s="241">
        <f>'2. RC'!E39</f>
        <v>3961327.54</v>
      </c>
    </row>
    <row r="11" spans="1:6" x14ac:dyDescent="0.25">
      <c r="A11" s="237">
        <v>6</v>
      </c>
      <c r="B11" s="243" t="s">
        <v>308</v>
      </c>
      <c r="C11" s="241">
        <f>'2. RC'!E38</f>
        <v>-13813941.02</v>
      </c>
    </row>
    <row r="12" spans="1:6" s="220" customFormat="1" x14ac:dyDescent="0.25">
      <c r="A12" s="237">
        <v>7</v>
      </c>
      <c r="B12" s="238" t="s">
        <v>309</v>
      </c>
      <c r="C12" s="244">
        <f>SUM(C13:C27)</f>
        <v>4260714.42</v>
      </c>
    </row>
    <row r="13" spans="1:6" s="220" customFormat="1" x14ac:dyDescent="0.25">
      <c r="A13" s="237">
        <v>8</v>
      </c>
      <c r="B13" s="245" t="s">
        <v>310</v>
      </c>
      <c r="C13" s="246">
        <f>C10</f>
        <v>3961327.54</v>
      </c>
    </row>
    <row r="14" spans="1:6" s="220" customFormat="1" ht="25.5" x14ac:dyDescent="0.25">
      <c r="A14" s="237">
        <v>9</v>
      </c>
      <c r="B14" s="247" t="s">
        <v>311</v>
      </c>
      <c r="C14" s="246"/>
    </row>
    <row r="15" spans="1:6" s="220" customFormat="1" x14ac:dyDescent="0.25">
      <c r="A15" s="237">
        <v>10</v>
      </c>
      <c r="B15" s="248" t="s">
        <v>312</v>
      </c>
      <c r="C15" s="246">
        <f>'7. LI1'!D19</f>
        <v>299386.88000000012</v>
      </c>
    </row>
    <row r="16" spans="1:6" s="220" customFormat="1" x14ac:dyDescent="0.25">
      <c r="A16" s="237">
        <v>11</v>
      </c>
      <c r="B16" s="249" t="s">
        <v>313</v>
      </c>
      <c r="C16" s="246"/>
    </row>
    <row r="17" spans="1:3" s="220" customFormat="1" x14ac:dyDescent="0.25">
      <c r="A17" s="237">
        <v>12</v>
      </c>
      <c r="B17" s="248" t="s">
        <v>314</v>
      </c>
      <c r="C17" s="246"/>
    </row>
    <row r="18" spans="1:3" s="220" customFormat="1" x14ac:dyDescent="0.25">
      <c r="A18" s="237">
        <v>13</v>
      </c>
      <c r="B18" s="248" t="s">
        <v>315</v>
      </c>
      <c r="C18" s="246"/>
    </row>
    <row r="19" spans="1:3" s="220" customFormat="1" x14ac:dyDescent="0.25">
      <c r="A19" s="237">
        <v>14</v>
      </c>
      <c r="B19" s="248" t="s">
        <v>316</v>
      </c>
      <c r="C19" s="246"/>
    </row>
    <row r="20" spans="1:3" s="220" customFormat="1" ht="25.5" x14ac:dyDescent="0.25">
      <c r="A20" s="237">
        <v>15</v>
      </c>
      <c r="B20" s="248" t="s">
        <v>317</v>
      </c>
      <c r="C20" s="246"/>
    </row>
    <row r="21" spans="1:3" s="220" customFormat="1" ht="25.5" x14ac:dyDescent="0.25">
      <c r="A21" s="237">
        <v>16</v>
      </c>
      <c r="B21" s="247" t="s">
        <v>318</v>
      </c>
      <c r="C21" s="246"/>
    </row>
    <row r="22" spans="1:3" s="220" customFormat="1" x14ac:dyDescent="0.25">
      <c r="A22" s="237">
        <v>17</v>
      </c>
      <c r="B22" s="250" t="s">
        <v>319</v>
      </c>
      <c r="C22" s="246"/>
    </row>
    <row r="23" spans="1:3" s="220" customFormat="1" ht="25.5" x14ac:dyDescent="0.25">
      <c r="A23" s="237">
        <v>18</v>
      </c>
      <c r="B23" s="247" t="s">
        <v>320</v>
      </c>
      <c r="C23" s="246"/>
    </row>
    <row r="24" spans="1:3" s="220" customFormat="1" ht="25.5" x14ac:dyDescent="0.25">
      <c r="A24" s="237">
        <v>19</v>
      </c>
      <c r="B24" s="247" t="s">
        <v>321</v>
      </c>
      <c r="C24" s="246"/>
    </row>
    <row r="25" spans="1:3" s="220" customFormat="1" ht="25.5" x14ac:dyDescent="0.25">
      <c r="A25" s="237">
        <v>20</v>
      </c>
      <c r="B25" s="249" t="s">
        <v>322</v>
      </c>
      <c r="C25" s="246"/>
    </row>
    <row r="26" spans="1:3" s="220" customFormat="1" ht="25.5" x14ac:dyDescent="0.25">
      <c r="A26" s="237">
        <v>21</v>
      </c>
      <c r="B26" s="249" t="s">
        <v>323</v>
      </c>
      <c r="C26" s="246"/>
    </row>
    <row r="27" spans="1:3" s="220" customFormat="1" ht="25.5" x14ac:dyDescent="0.25">
      <c r="A27" s="237">
        <v>22</v>
      </c>
      <c r="B27" s="249" t="s">
        <v>324</v>
      </c>
      <c r="C27" s="246"/>
    </row>
    <row r="28" spans="1:3" s="220" customFormat="1" x14ac:dyDescent="0.25">
      <c r="A28" s="237">
        <v>23</v>
      </c>
      <c r="B28" s="251" t="s">
        <v>39</v>
      </c>
      <c r="C28" s="244">
        <f>C6-C12</f>
        <v>47033072.099999994</v>
      </c>
    </row>
    <row r="29" spans="1:3" s="220" customFormat="1" x14ac:dyDescent="0.25">
      <c r="A29" s="252"/>
      <c r="B29" s="253"/>
      <c r="C29" s="246"/>
    </row>
    <row r="30" spans="1:3" s="220" customFormat="1" x14ac:dyDescent="0.25">
      <c r="A30" s="252">
        <v>24</v>
      </c>
      <c r="B30" s="251" t="s">
        <v>325</v>
      </c>
      <c r="C30" s="244">
        <f>C31+C34</f>
        <v>0</v>
      </c>
    </row>
    <row r="31" spans="1:3" s="220" customFormat="1" x14ac:dyDescent="0.25">
      <c r="A31" s="252">
        <v>25</v>
      </c>
      <c r="B31" s="242" t="s">
        <v>326</v>
      </c>
      <c r="C31" s="246">
        <f>C32+C33</f>
        <v>0</v>
      </c>
    </row>
    <row r="32" spans="1:3" s="220" customFormat="1" x14ac:dyDescent="0.25">
      <c r="A32" s="252">
        <v>26</v>
      </c>
      <c r="B32" s="254" t="s">
        <v>327</v>
      </c>
      <c r="C32" s="246"/>
    </row>
    <row r="33" spans="1:3" s="220" customFormat="1" x14ac:dyDescent="0.25">
      <c r="A33" s="252">
        <v>27</v>
      </c>
      <c r="B33" s="254" t="s">
        <v>328</v>
      </c>
      <c r="C33" s="246"/>
    </row>
    <row r="34" spans="1:3" s="220" customFormat="1" x14ac:dyDescent="0.25">
      <c r="A34" s="252">
        <v>28</v>
      </c>
      <c r="B34" s="242" t="s">
        <v>329</v>
      </c>
      <c r="C34" s="246"/>
    </row>
    <row r="35" spans="1:3" s="220" customFormat="1" x14ac:dyDescent="0.25">
      <c r="A35" s="252">
        <v>29</v>
      </c>
      <c r="B35" s="251" t="s">
        <v>330</v>
      </c>
      <c r="C35" s="244">
        <f>SUM(C36:C40)</f>
        <v>0</v>
      </c>
    </row>
    <row r="36" spans="1:3" s="220" customFormat="1" x14ac:dyDescent="0.25">
      <c r="A36" s="252">
        <v>30</v>
      </c>
      <c r="B36" s="247" t="s">
        <v>331</v>
      </c>
      <c r="C36" s="246"/>
    </row>
    <row r="37" spans="1:3" s="220" customFormat="1" x14ac:dyDescent="0.25">
      <c r="A37" s="252">
        <v>31</v>
      </c>
      <c r="B37" s="248" t="s">
        <v>332</v>
      </c>
      <c r="C37" s="246"/>
    </row>
    <row r="38" spans="1:3" s="220" customFormat="1" ht="25.5" x14ac:dyDescent="0.25">
      <c r="A38" s="252">
        <v>32</v>
      </c>
      <c r="B38" s="247" t="s">
        <v>333</v>
      </c>
      <c r="C38" s="246"/>
    </row>
    <row r="39" spans="1:3" s="220" customFormat="1" ht="25.5" x14ac:dyDescent="0.25">
      <c r="A39" s="252">
        <v>33</v>
      </c>
      <c r="B39" s="247" t="s">
        <v>321</v>
      </c>
      <c r="C39" s="246"/>
    </row>
    <row r="40" spans="1:3" s="220" customFormat="1" ht="25.5" x14ac:dyDescent="0.25">
      <c r="A40" s="252">
        <v>34</v>
      </c>
      <c r="B40" s="249" t="s">
        <v>334</v>
      </c>
      <c r="C40" s="246"/>
    </row>
    <row r="41" spans="1:3" s="220" customFormat="1" x14ac:dyDescent="0.25">
      <c r="A41" s="252">
        <v>35</v>
      </c>
      <c r="B41" s="251" t="s">
        <v>335</v>
      </c>
      <c r="C41" s="244">
        <f>C30-C35</f>
        <v>0</v>
      </c>
    </row>
    <row r="42" spans="1:3" s="220" customFormat="1" x14ac:dyDescent="0.25">
      <c r="A42" s="252"/>
      <c r="B42" s="253"/>
      <c r="C42" s="246"/>
    </row>
    <row r="43" spans="1:3" s="220" customFormat="1" x14ac:dyDescent="0.25">
      <c r="A43" s="252">
        <v>36</v>
      </c>
      <c r="B43" s="255" t="s">
        <v>336</v>
      </c>
      <c r="C43" s="244">
        <f>SUM(C44:C46)</f>
        <v>3392854.01</v>
      </c>
    </row>
    <row r="44" spans="1:3" s="220" customFormat="1" x14ac:dyDescent="0.25">
      <c r="A44" s="252">
        <v>37</v>
      </c>
      <c r="B44" s="242" t="s">
        <v>337</v>
      </c>
      <c r="C44" s="246">
        <f>'2. RC'!C30</f>
        <v>2875000</v>
      </c>
    </row>
    <row r="45" spans="1:3" s="220" customFormat="1" x14ac:dyDescent="0.25">
      <c r="A45" s="252">
        <v>38</v>
      </c>
      <c r="B45" s="242" t="s">
        <v>338</v>
      </c>
      <c r="C45" s="246"/>
    </row>
    <row r="46" spans="1:3" s="220" customFormat="1" x14ac:dyDescent="0.25">
      <c r="A46" s="252">
        <v>39</v>
      </c>
      <c r="B46" s="242" t="s">
        <v>339</v>
      </c>
      <c r="C46" s="246">
        <v>517854.01</v>
      </c>
    </row>
    <row r="47" spans="1:3" s="220" customFormat="1" x14ac:dyDescent="0.25">
      <c r="A47" s="252">
        <v>40</v>
      </c>
      <c r="B47" s="255" t="s">
        <v>340</v>
      </c>
      <c r="C47" s="244">
        <f>SUM(C48:C51)</f>
        <v>0</v>
      </c>
    </row>
    <row r="48" spans="1:3" s="220" customFormat="1" x14ac:dyDescent="0.25">
      <c r="A48" s="252">
        <v>41</v>
      </c>
      <c r="B48" s="247" t="s">
        <v>341</v>
      </c>
      <c r="C48" s="246"/>
    </row>
    <row r="49" spans="1:3" s="220" customFormat="1" x14ac:dyDescent="0.25">
      <c r="A49" s="252">
        <v>42</v>
      </c>
      <c r="B49" s="248" t="s">
        <v>342</v>
      </c>
      <c r="C49" s="246"/>
    </row>
    <row r="50" spans="1:3" s="220" customFormat="1" ht="25.5" x14ac:dyDescent="0.25">
      <c r="A50" s="252">
        <v>43</v>
      </c>
      <c r="B50" s="247" t="s">
        <v>343</v>
      </c>
      <c r="C50" s="246"/>
    </row>
    <row r="51" spans="1:3" s="220" customFormat="1" ht="25.5" x14ac:dyDescent="0.25">
      <c r="A51" s="252">
        <v>44</v>
      </c>
      <c r="B51" s="247" t="s">
        <v>321</v>
      </c>
      <c r="C51" s="246"/>
    </row>
    <row r="52" spans="1:3" s="220" customFormat="1" ht="15.75" thickBot="1" x14ac:dyDescent="0.3">
      <c r="A52" s="256">
        <v>45</v>
      </c>
      <c r="B52" s="257" t="s">
        <v>344</v>
      </c>
      <c r="C52" s="258">
        <f>C43-C47</f>
        <v>3392854.01</v>
      </c>
    </row>
    <row r="54" spans="1:3" x14ac:dyDescent="0.25">
      <c r="C54" s="85"/>
    </row>
    <row r="55" spans="1:3" x14ac:dyDescent="0.25">
      <c r="B55" s="17" t="s">
        <v>345</v>
      </c>
    </row>
    <row r="56" spans="1:3" s="50" customFormat="1" x14ac:dyDescent="0.25">
      <c r="A56" s="229"/>
      <c r="B56" s="229"/>
      <c r="C56" s="259"/>
    </row>
  </sheetData>
  <dataValidations count="1">
    <dataValidation operator="lessThanOrEqual" allowBlank="1" showInputMessage="1" showErrorMessage="1" errorTitle="Should be negative number" error="Should be whole negative number or 0" sqref="C13:C52" xr:uid="{515D4B93-6A83-49F4-B376-15656361AF52}"/>
  </dataValidations>
  <pageMargins left="0.7" right="0.7" top="0.75" bottom="0.75" header="0.3" footer="0.3"/>
  <pageSetup paperSize="0" orientation="portrait" horizontalDpi="0" verticalDpi="0"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004A-37AD-4B40-94C5-565E5F4747AF}">
  <dimension ref="A1:D21"/>
  <sheetViews>
    <sheetView zoomScale="130" zoomScaleNormal="130" workbookViewId="0">
      <selection activeCell="C7" sqref="C7:D21"/>
    </sheetView>
  </sheetViews>
  <sheetFormatPr defaultColWidth="9.140625" defaultRowHeight="12.75" x14ac:dyDescent="0.2"/>
  <cols>
    <col min="1" max="1" width="10.85546875" style="17" bestFit="1" customWidth="1"/>
    <col min="2" max="2" width="59" style="17" customWidth="1"/>
    <col min="3" max="3" width="16.7109375" style="17" bestFit="1" customWidth="1"/>
    <col min="4" max="4" width="22.140625" style="17" customWidth="1"/>
    <col min="5" max="16384" width="9.140625" style="17"/>
  </cols>
  <sheetData>
    <row r="1" spans="1:4" ht="15" x14ac:dyDescent="0.3">
      <c r="A1" s="18" t="s">
        <v>28</v>
      </c>
      <c r="B1" s="138" t="str">
        <f>'9. Capital'!B1</f>
        <v>სს სილქ ბანკი</v>
      </c>
    </row>
    <row r="2" spans="1:4" s="18" customFormat="1" ht="15.75" customHeight="1" x14ac:dyDescent="0.3">
      <c r="A2" s="18" t="s">
        <v>29</v>
      </c>
      <c r="B2" s="185">
        <f>'9. Capital'!B2</f>
        <v>44834</v>
      </c>
    </row>
    <row r="3" spans="1:4" s="18" customFormat="1" ht="15.75" customHeight="1" x14ac:dyDescent="0.3"/>
    <row r="4" spans="1:4" ht="13.5" thickBot="1" x14ac:dyDescent="0.25">
      <c r="A4" s="17" t="s">
        <v>346</v>
      </c>
      <c r="B4" s="260" t="s">
        <v>20</v>
      </c>
    </row>
    <row r="5" spans="1:4" s="231" customFormat="1" x14ac:dyDescent="0.25">
      <c r="A5" s="656" t="s">
        <v>347</v>
      </c>
      <c r="B5" s="657"/>
      <c r="C5" s="261" t="s">
        <v>348</v>
      </c>
      <c r="D5" s="262" t="s">
        <v>349</v>
      </c>
    </row>
    <row r="6" spans="1:4" s="266" customFormat="1" x14ac:dyDescent="0.25">
      <c r="A6" s="263">
        <v>1</v>
      </c>
      <c r="B6" s="264" t="s">
        <v>350</v>
      </c>
      <c r="C6" s="264"/>
      <c r="D6" s="265"/>
    </row>
    <row r="7" spans="1:4" s="266" customFormat="1" x14ac:dyDescent="0.25">
      <c r="A7" s="267" t="s">
        <v>351</v>
      </c>
      <c r="B7" s="268" t="s">
        <v>352</v>
      </c>
      <c r="C7" s="269">
        <v>4.4999999999999998E-2</v>
      </c>
      <c r="D7" s="270">
        <v>3065082.6688057589</v>
      </c>
    </row>
    <row r="8" spans="1:4" s="266" customFormat="1" x14ac:dyDescent="0.25">
      <c r="A8" s="267" t="s">
        <v>353</v>
      </c>
      <c r="B8" s="268" t="s">
        <v>354</v>
      </c>
      <c r="C8" s="269">
        <v>0.06</v>
      </c>
      <c r="D8" s="270">
        <v>4086776.8917410122</v>
      </c>
    </row>
    <row r="9" spans="1:4" s="266" customFormat="1" x14ac:dyDescent="0.25">
      <c r="A9" s="267" t="s">
        <v>355</v>
      </c>
      <c r="B9" s="268" t="s">
        <v>356</v>
      </c>
      <c r="C9" s="269">
        <v>0.08</v>
      </c>
      <c r="D9" s="270">
        <v>5449035.855654683</v>
      </c>
    </row>
    <row r="10" spans="1:4" s="266" customFormat="1" x14ac:dyDescent="0.25">
      <c r="A10" s="263" t="s">
        <v>357</v>
      </c>
      <c r="B10" s="264" t="s">
        <v>358</v>
      </c>
      <c r="C10" s="271"/>
      <c r="D10" s="272"/>
    </row>
    <row r="11" spans="1:4" s="277" customFormat="1" x14ac:dyDescent="0.25">
      <c r="A11" s="273" t="s">
        <v>359</v>
      </c>
      <c r="B11" s="274" t="s">
        <v>360</v>
      </c>
      <c r="C11" s="275">
        <v>0</v>
      </c>
      <c r="D11" s="276">
        <v>0</v>
      </c>
    </row>
    <row r="12" spans="1:4" s="277" customFormat="1" x14ac:dyDescent="0.25">
      <c r="A12" s="273" t="s">
        <v>361</v>
      </c>
      <c r="B12" s="274" t="s">
        <v>362</v>
      </c>
      <c r="C12" s="275">
        <v>0</v>
      </c>
      <c r="D12" s="276">
        <v>0</v>
      </c>
    </row>
    <row r="13" spans="1:4" s="277" customFormat="1" x14ac:dyDescent="0.25">
      <c r="A13" s="273" t="s">
        <v>363</v>
      </c>
      <c r="B13" s="274" t="s">
        <v>364</v>
      </c>
      <c r="C13" s="275">
        <v>0</v>
      </c>
      <c r="D13" s="276">
        <v>0</v>
      </c>
    </row>
    <row r="14" spans="1:4" s="266" customFormat="1" x14ac:dyDescent="0.25">
      <c r="A14" s="263" t="s">
        <v>365</v>
      </c>
      <c r="B14" s="264" t="s">
        <v>366</v>
      </c>
      <c r="C14" s="278"/>
      <c r="D14" s="272"/>
    </row>
    <row r="15" spans="1:4" s="266" customFormat="1" x14ac:dyDescent="0.25">
      <c r="A15" s="279" t="s">
        <v>367</v>
      </c>
      <c r="B15" s="274" t="s">
        <v>368</v>
      </c>
      <c r="C15" s="275">
        <v>6.8501615383193229E-2</v>
      </c>
      <c r="D15" s="276">
        <v>4665846.979916079</v>
      </c>
    </row>
    <row r="16" spans="1:4" s="266" customFormat="1" x14ac:dyDescent="0.25">
      <c r="A16" s="279" t="s">
        <v>369</v>
      </c>
      <c r="B16" s="274" t="s">
        <v>370</v>
      </c>
      <c r="C16" s="275">
        <v>9.1343026591123005E-2</v>
      </c>
      <c r="D16" s="276">
        <v>6221642.8382381052</v>
      </c>
    </row>
    <row r="17" spans="1:4" s="266" customFormat="1" x14ac:dyDescent="0.25">
      <c r="A17" s="279" t="s">
        <v>371</v>
      </c>
      <c r="B17" s="274" t="s">
        <v>372</v>
      </c>
      <c r="C17" s="275">
        <v>0.15167292163696905</v>
      </c>
      <c r="D17" s="276">
        <v>10330889.854146842</v>
      </c>
    </row>
    <row r="18" spans="1:4" s="231" customFormat="1" x14ac:dyDescent="0.25">
      <c r="A18" s="658" t="s">
        <v>373</v>
      </c>
      <c r="B18" s="659"/>
      <c r="C18" s="280" t="s">
        <v>348</v>
      </c>
      <c r="D18" s="281" t="s">
        <v>349</v>
      </c>
    </row>
    <row r="19" spans="1:4" s="266" customFormat="1" x14ac:dyDescent="0.25">
      <c r="A19" s="282">
        <v>4</v>
      </c>
      <c r="B19" s="274" t="s">
        <v>39</v>
      </c>
      <c r="C19" s="275">
        <v>0.11350161538319323</v>
      </c>
      <c r="D19" s="270">
        <v>7730929.6487218384</v>
      </c>
    </row>
    <row r="20" spans="1:4" s="266" customFormat="1" x14ac:dyDescent="0.25">
      <c r="A20" s="282">
        <v>5</v>
      </c>
      <c r="B20" s="274" t="s">
        <v>40</v>
      </c>
      <c r="C20" s="275">
        <v>0.151343026591123</v>
      </c>
      <c r="D20" s="270">
        <v>10308419.729979118</v>
      </c>
    </row>
    <row r="21" spans="1:4" s="266" customFormat="1" ht="13.5" thickBot="1" x14ac:dyDescent="0.3">
      <c r="A21" s="283" t="s">
        <v>374</v>
      </c>
      <c r="B21" s="284" t="s">
        <v>18</v>
      </c>
      <c r="C21" s="285">
        <v>0.23167292163696906</v>
      </c>
      <c r="D21" s="286">
        <v>15779925.709801527</v>
      </c>
    </row>
  </sheetData>
  <mergeCells count="2">
    <mergeCell ref="A5:B5"/>
    <mergeCell ref="A18:B1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EE33F-68EB-4E7C-B53A-137C01DF8153}">
  <dimension ref="A1:F49"/>
  <sheetViews>
    <sheetView zoomScale="80" zoomScaleNormal="80" workbookViewId="0">
      <pane xSplit="1" ySplit="5" topLeftCell="B6" activePane="bottomRight" state="frozen"/>
      <selection activeCell="C22" sqref="C22"/>
      <selection pane="topRight" activeCell="C22" sqref="C22"/>
      <selection pane="bottomLeft" activeCell="C22" sqref="C22"/>
      <selection pane="bottomRight" activeCell="C45" sqref="C6:C45"/>
    </sheetView>
  </sheetViews>
  <sheetFormatPr defaultRowHeight="15.75" x14ac:dyDescent="0.3"/>
  <cols>
    <col min="1" max="1" width="10.7109375" style="287" customWidth="1"/>
    <col min="2" max="2" width="79" style="287" customWidth="1"/>
    <col min="3" max="3" width="42.42578125" style="287" customWidth="1"/>
    <col min="4" max="4" width="32.28515625" style="287" customWidth="1"/>
    <col min="5" max="5" width="30.42578125" customWidth="1"/>
  </cols>
  <sheetData>
    <row r="1" spans="1:6" x14ac:dyDescent="0.3">
      <c r="A1" s="18" t="s">
        <v>28</v>
      </c>
      <c r="B1" s="88" t="str">
        <f>'9.1. Capital Requirements'!B1</f>
        <v>სს სილქ ბანკი</v>
      </c>
      <c r="E1" s="17"/>
      <c r="F1" s="17"/>
    </row>
    <row r="2" spans="1:6" s="18" customFormat="1" ht="15.75" customHeight="1" x14ac:dyDescent="0.3">
      <c r="A2" s="18" t="s">
        <v>29</v>
      </c>
      <c r="B2" s="21">
        <f>'9. Capital'!B2</f>
        <v>44834</v>
      </c>
    </row>
    <row r="3" spans="1:6" s="18" customFormat="1" ht="15.75" customHeight="1" x14ac:dyDescent="0.3">
      <c r="A3" s="288"/>
    </row>
    <row r="4" spans="1:6" s="18" customFormat="1" ht="15.75" customHeight="1" thickBot="1" x14ac:dyDescent="0.35">
      <c r="A4" s="18" t="s">
        <v>375</v>
      </c>
      <c r="B4" s="289" t="s">
        <v>21</v>
      </c>
      <c r="D4" s="290" t="s">
        <v>76</v>
      </c>
    </row>
    <row r="5" spans="1:6" ht="60" customHeight="1" x14ac:dyDescent="0.25">
      <c r="A5" s="291" t="s">
        <v>31</v>
      </c>
      <c r="B5" s="292" t="s">
        <v>283</v>
      </c>
      <c r="C5" s="293" t="s">
        <v>376</v>
      </c>
      <c r="D5" s="294" t="s">
        <v>377</v>
      </c>
    </row>
    <row r="6" spans="1:6" x14ac:dyDescent="0.3">
      <c r="A6" s="295">
        <v>1</v>
      </c>
      <c r="B6" s="296" t="s">
        <v>83</v>
      </c>
      <c r="C6" s="297">
        <f>'2. RC'!E7</f>
        <v>2446274.4699999997</v>
      </c>
      <c r="D6" s="298"/>
      <c r="E6" s="299"/>
    </row>
    <row r="7" spans="1:6" x14ac:dyDescent="0.3">
      <c r="A7" s="295">
        <v>2</v>
      </c>
      <c r="B7" s="300" t="s">
        <v>84</v>
      </c>
      <c r="C7" s="301">
        <f>'2. RC'!E8</f>
        <v>1894874.62</v>
      </c>
      <c r="D7" s="302"/>
      <c r="E7" s="299"/>
    </row>
    <row r="8" spans="1:6" x14ac:dyDescent="0.3">
      <c r="A8" s="295">
        <v>3</v>
      </c>
      <c r="B8" s="300" t="s">
        <v>85</v>
      </c>
      <c r="C8" s="301">
        <f>'2. RC'!E9</f>
        <v>6561092.5300000003</v>
      </c>
      <c r="D8" s="302"/>
      <c r="E8" s="299"/>
    </row>
    <row r="9" spans="1:6" x14ac:dyDescent="0.3">
      <c r="A9" s="295">
        <v>4</v>
      </c>
      <c r="B9" s="300" t="s">
        <v>86</v>
      </c>
      <c r="C9" s="301">
        <v>0</v>
      </c>
      <c r="D9" s="302"/>
      <c r="E9" s="299"/>
    </row>
    <row r="10" spans="1:6" x14ac:dyDescent="0.3">
      <c r="A10" s="295">
        <v>5</v>
      </c>
      <c r="B10" s="300" t="s">
        <v>87</v>
      </c>
      <c r="C10" s="301">
        <f>'2. RC'!E11</f>
        <v>33765738.009999998</v>
      </c>
      <c r="D10" s="302"/>
      <c r="E10" s="299"/>
    </row>
    <row r="11" spans="1:6" ht="30" x14ac:dyDescent="0.3">
      <c r="A11" s="295">
        <v>5.0999999999999996</v>
      </c>
      <c r="B11" s="303" t="s">
        <v>378</v>
      </c>
      <c r="C11" s="301">
        <v>-100000</v>
      </c>
      <c r="D11" s="304" t="s">
        <v>379</v>
      </c>
      <c r="E11" s="299"/>
    </row>
    <row r="12" spans="1:6" x14ac:dyDescent="0.3">
      <c r="A12" s="295">
        <v>6.1</v>
      </c>
      <c r="B12" s="300" t="s">
        <v>88</v>
      </c>
      <c r="C12" s="305">
        <f>'2. RC'!E12</f>
        <v>23330304.960000001</v>
      </c>
      <c r="D12" s="306"/>
      <c r="E12" s="307"/>
    </row>
    <row r="13" spans="1:6" x14ac:dyDescent="0.3">
      <c r="A13" s="295">
        <v>6.2</v>
      </c>
      <c r="B13" s="308" t="s">
        <v>89</v>
      </c>
      <c r="C13" s="305">
        <f>'2. RC'!E13</f>
        <v>-1187573.67</v>
      </c>
      <c r="D13" s="306"/>
      <c r="E13" s="307"/>
    </row>
    <row r="14" spans="1:6" x14ac:dyDescent="0.3">
      <c r="A14" s="295" t="s">
        <v>380</v>
      </c>
      <c r="B14" s="309" t="s">
        <v>381</v>
      </c>
      <c r="C14" s="305">
        <v>-417854.01</v>
      </c>
      <c r="D14" s="304" t="s">
        <v>379</v>
      </c>
      <c r="E14" s="310"/>
    </row>
    <row r="15" spans="1:6" x14ac:dyDescent="0.3">
      <c r="A15" s="295">
        <v>6</v>
      </c>
      <c r="B15" s="300" t="s">
        <v>90</v>
      </c>
      <c r="C15" s="311">
        <f>C12+C13</f>
        <v>22142731.289999999</v>
      </c>
      <c r="D15" s="311"/>
      <c r="E15" s="299"/>
    </row>
    <row r="16" spans="1:6" x14ac:dyDescent="0.3">
      <c r="A16" s="295">
        <v>7</v>
      </c>
      <c r="B16" s="300" t="s">
        <v>91</v>
      </c>
      <c r="C16" s="301">
        <f>'2. RC'!E15</f>
        <v>898915.41999999993</v>
      </c>
      <c r="D16" s="302"/>
      <c r="E16" s="299"/>
    </row>
    <row r="17" spans="1:5" x14ac:dyDescent="0.3">
      <c r="A17" s="295">
        <v>8</v>
      </c>
      <c r="B17" s="300" t="s">
        <v>92</v>
      </c>
      <c r="C17" s="301">
        <f>'2. RC'!E16</f>
        <v>261193.34</v>
      </c>
      <c r="D17" s="302"/>
      <c r="E17" s="299"/>
    </row>
    <row r="18" spans="1:5" x14ac:dyDescent="0.3">
      <c r="A18" s="295">
        <v>9</v>
      </c>
      <c r="B18" s="300" t="s">
        <v>93</v>
      </c>
      <c r="C18" s="301">
        <v>20000</v>
      </c>
      <c r="D18" s="302"/>
      <c r="E18" s="299"/>
    </row>
    <row r="19" spans="1:5" x14ac:dyDescent="0.3">
      <c r="A19" s="295">
        <v>9.1</v>
      </c>
      <c r="B19" s="309" t="s">
        <v>382</v>
      </c>
      <c r="C19" s="305"/>
      <c r="D19" s="302"/>
      <c r="E19" s="299"/>
    </row>
    <row r="20" spans="1:5" x14ac:dyDescent="0.3">
      <c r="A20" s="295">
        <v>9.1999999999999993</v>
      </c>
      <c r="B20" s="309" t="s">
        <v>383</v>
      </c>
      <c r="C20" s="305"/>
      <c r="D20" s="302"/>
      <c r="E20" s="299"/>
    </row>
    <row r="21" spans="1:5" ht="27.6" customHeight="1" x14ac:dyDescent="0.3">
      <c r="A21" s="295">
        <v>9.3000000000000007</v>
      </c>
      <c r="B21" s="309" t="s">
        <v>384</v>
      </c>
      <c r="C21" s="305"/>
      <c r="D21" s="302"/>
      <c r="E21" s="299"/>
    </row>
    <row r="22" spans="1:5" x14ac:dyDescent="0.3">
      <c r="A22" s="295">
        <v>10</v>
      </c>
      <c r="B22" s="300" t="s">
        <v>94</v>
      </c>
      <c r="C22" s="301">
        <f>'2. RC'!E18</f>
        <v>16516989</v>
      </c>
      <c r="D22" s="302"/>
      <c r="E22" s="299"/>
    </row>
    <row r="23" spans="1:5" x14ac:dyDescent="0.3">
      <c r="A23" s="295">
        <v>10.1</v>
      </c>
      <c r="B23" s="309" t="s">
        <v>385</v>
      </c>
      <c r="C23" s="312">
        <f>'9. Capital'!C15</f>
        <v>299386.88000000012</v>
      </c>
      <c r="D23" s="304" t="s">
        <v>386</v>
      </c>
      <c r="E23" s="310">
        <f>'9. Capital'!C15-C23</f>
        <v>0</v>
      </c>
    </row>
    <row r="24" spans="1:5" x14ac:dyDescent="0.3">
      <c r="A24" s="295">
        <v>11</v>
      </c>
      <c r="B24" s="300" t="s">
        <v>95</v>
      </c>
      <c r="C24" s="301">
        <f>'2. RC'!E19</f>
        <v>4673606.6300000008</v>
      </c>
      <c r="D24" s="302"/>
      <c r="E24" s="299"/>
    </row>
    <row r="25" spans="1:5" x14ac:dyDescent="0.3">
      <c r="A25" s="295">
        <v>12</v>
      </c>
      <c r="B25" s="313" t="s">
        <v>96</v>
      </c>
      <c r="C25" s="314">
        <f>SUM(C6:C10,C15:C18,C22,C24)</f>
        <v>89181415.309999987</v>
      </c>
      <c r="D25" s="315"/>
      <c r="E25" s="316"/>
    </row>
    <row r="26" spans="1:5" x14ac:dyDescent="0.3">
      <c r="A26" s="295">
        <v>13</v>
      </c>
      <c r="B26" s="300" t="s">
        <v>98</v>
      </c>
      <c r="C26" s="317">
        <f>'2. RC'!E22</f>
        <v>0</v>
      </c>
      <c r="D26" s="318"/>
      <c r="E26" s="299"/>
    </row>
    <row r="27" spans="1:5" x14ac:dyDescent="0.3">
      <c r="A27" s="295">
        <v>14</v>
      </c>
      <c r="B27" s="300" t="s">
        <v>99</v>
      </c>
      <c r="C27" s="317">
        <f>'2. RC'!E23</f>
        <v>9754842.5099999998</v>
      </c>
      <c r="D27" s="302"/>
      <c r="E27" s="299"/>
    </row>
    <row r="28" spans="1:5" x14ac:dyDescent="0.3">
      <c r="A28" s="295">
        <v>15</v>
      </c>
      <c r="B28" s="300" t="s">
        <v>100</v>
      </c>
      <c r="C28" s="317">
        <f>'2. RC'!E24</f>
        <v>1361961.44</v>
      </c>
      <c r="D28" s="302"/>
      <c r="E28" s="299"/>
    </row>
    <row r="29" spans="1:5" x14ac:dyDescent="0.3">
      <c r="A29" s="295">
        <v>16</v>
      </c>
      <c r="B29" s="300" t="s">
        <v>101</v>
      </c>
      <c r="C29" s="317">
        <f>'2. RC'!E25</f>
        <v>2117005.89</v>
      </c>
      <c r="D29" s="302"/>
      <c r="E29" s="299"/>
    </row>
    <row r="30" spans="1:5" x14ac:dyDescent="0.3">
      <c r="A30" s="295">
        <v>17</v>
      </c>
      <c r="B30" s="300" t="s">
        <v>102</v>
      </c>
      <c r="C30" s="317">
        <v>0</v>
      </c>
      <c r="D30" s="302"/>
      <c r="E30" s="299"/>
    </row>
    <row r="31" spans="1:5" x14ac:dyDescent="0.3">
      <c r="A31" s="295">
        <v>18</v>
      </c>
      <c r="B31" s="300" t="s">
        <v>103</v>
      </c>
      <c r="C31" s="317">
        <f>'2. RC'!E27</f>
        <v>16000000</v>
      </c>
      <c r="D31" s="302"/>
      <c r="E31" s="299"/>
    </row>
    <row r="32" spans="1:5" x14ac:dyDescent="0.3">
      <c r="A32" s="295">
        <v>19</v>
      </c>
      <c r="B32" s="300" t="s">
        <v>104</v>
      </c>
      <c r="C32" s="317">
        <f>'2. RC'!E28</f>
        <v>357752.09</v>
      </c>
      <c r="D32" s="302"/>
      <c r="E32" s="299"/>
    </row>
    <row r="33" spans="1:5" x14ac:dyDescent="0.3">
      <c r="A33" s="295">
        <v>20</v>
      </c>
      <c r="B33" s="300" t="s">
        <v>105</v>
      </c>
      <c r="C33" s="317">
        <f>'2. RC'!E29</f>
        <v>5421066.3300000001</v>
      </c>
      <c r="D33" s="302"/>
      <c r="E33" s="299"/>
    </row>
    <row r="34" spans="1:5" x14ac:dyDescent="0.3">
      <c r="A34" s="295">
        <v>20.100000000000001</v>
      </c>
      <c r="B34" s="319" t="s">
        <v>387</v>
      </c>
      <c r="C34" s="320">
        <v>-26346.400000000001</v>
      </c>
      <c r="D34" s="321"/>
      <c r="E34" s="299"/>
    </row>
    <row r="35" spans="1:5" x14ac:dyDescent="0.3">
      <c r="A35" s="295">
        <v>21</v>
      </c>
      <c r="B35" s="322" t="s">
        <v>106</v>
      </c>
      <c r="C35" s="320">
        <f>'2. RC'!E30</f>
        <v>2875000</v>
      </c>
      <c r="D35" s="321"/>
      <c r="E35" s="299"/>
    </row>
    <row r="36" spans="1:5" x14ac:dyDescent="0.3">
      <c r="A36" s="295">
        <v>21.1</v>
      </c>
      <c r="B36" s="323" t="s">
        <v>388</v>
      </c>
      <c r="C36" s="324">
        <f>C35</f>
        <v>2875000</v>
      </c>
      <c r="D36" s="304" t="s">
        <v>389</v>
      </c>
      <c r="E36" s="299"/>
    </row>
    <row r="37" spans="1:5" x14ac:dyDescent="0.3">
      <c r="A37" s="295">
        <v>22</v>
      </c>
      <c r="B37" s="313" t="s">
        <v>107</v>
      </c>
      <c r="C37" s="314">
        <f>SUM(C26:C33,C35)</f>
        <v>37887628.259999998</v>
      </c>
      <c r="D37" s="315"/>
      <c r="E37" s="299"/>
    </row>
    <row r="38" spans="1:5" x14ac:dyDescent="0.3">
      <c r="A38" s="295">
        <v>23</v>
      </c>
      <c r="B38" s="322" t="s">
        <v>109</v>
      </c>
      <c r="C38" s="301">
        <f>'2. RC'!C33</f>
        <v>61146400</v>
      </c>
      <c r="D38" s="304" t="s">
        <v>390</v>
      </c>
      <c r="E38" s="310">
        <f>'9. Capital'!C7-C38</f>
        <v>0</v>
      </c>
    </row>
    <row r="39" spans="1:5" x14ac:dyDescent="0.3">
      <c r="A39" s="295">
        <v>24</v>
      </c>
      <c r="B39" s="322" t="s">
        <v>110</v>
      </c>
      <c r="C39" s="301"/>
      <c r="D39" s="302"/>
      <c r="E39" s="299"/>
    </row>
    <row r="40" spans="1:5" x14ac:dyDescent="0.3">
      <c r="A40" s="295">
        <v>25</v>
      </c>
      <c r="B40" s="322" t="s">
        <v>391</v>
      </c>
      <c r="C40" s="301"/>
      <c r="D40" s="302"/>
      <c r="E40" s="299"/>
    </row>
    <row r="41" spans="1:5" x14ac:dyDescent="0.3">
      <c r="A41" s="295">
        <v>26</v>
      </c>
      <c r="B41" s="322" t="s">
        <v>112</v>
      </c>
      <c r="C41" s="301"/>
      <c r="D41" s="302"/>
      <c r="E41" s="299"/>
    </row>
    <row r="42" spans="1:5" x14ac:dyDescent="0.3">
      <c r="A42" s="295">
        <v>27</v>
      </c>
      <c r="B42" s="322" t="s">
        <v>113</v>
      </c>
      <c r="C42" s="301"/>
      <c r="D42" s="302"/>
      <c r="E42" s="299"/>
    </row>
    <row r="43" spans="1:5" x14ac:dyDescent="0.3">
      <c r="A43" s="295">
        <v>28</v>
      </c>
      <c r="B43" s="322" t="s">
        <v>114</v>
      </c>
      <c r="C43" s="301">
        <f>'2. RC'!C38</f>
        <v>-13813941.02</v>
      </c>
      <c r="D43" s="304" t="s">
        <v>392</v>
      </c>
      <c r="E43" s="310">
        <f>'9. Capital'!C11-C43</f>
        <v>0</v>
      </c>
    </row>
    <row r="44" spans="1:5" x14ac:dyDescent="0.3">
      <c r="A44" s="295">
        <v>29</v>
      </c>
      <c r="B44" s="322" t="s">
        <v>310</v>
      </c>
      <c r="C44" s="301">
        <f>'2. RC'!C39</f>
        <v>3961327.54</v>
      </c>
      <c r="D44" s="304" t="s">
        <v>393</v>
      </c>
      <c r="E44" s="310">
        <f>'9. Capital'!C10-C44</f>
        <v>0</v>
      </c>
    </row>
    <row r="45" spans="1:5" ht="16.5" thickBot="1" x14ac:dyDescent="0.35">
      <c r="A45" s="325">
        <v>30</v>
      </c>
      <c r="B45" s="326" t="s">
        <v>116</v>
      </c>
      <c r="C45" s="327">
        <f>SUM(C38:C44)</f>
        <v>51293786.520000003</v>
      </c>
      <c r="D45" s="328"/>
      <c r="E45" s="316"/>
    </row>
    <row r="46" spans="1:5" x14ac:dyDescent="0.3">
      <c r="C46" s="329"/>
    </row>
    <row r="47" spans="1:5" s="332" customFormat="1" x14ac:dyDescent="0.3">
      <c r="A47" s="330" t="s">
        <v>301</v>
      </c>
      <c r="B47" s="330"/>
      <c r="C47" s="331"/>
      <c r="D47" s="330"/>
      <c r="E47"/>
    </row>
    <row r="48" spans="1:5" s="332" customFormat="1" x14ac:dyDescent="0.3">
      <c r="A48" s="330"/>
      <c r="B48" s="330"/>
      <c r="C48" s="331"/>
      <c r="D48" s="330"/>
    </row>
    <row r="49" spans="5:5" x14ac:dyDescent="0.3">
      <c r="E49" s="332"/>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62CD-5348-4028-B3D3-E785F05F15E3}">
  <dimension ref="A1:S24"/>
  <sheetViews>
    <sheetView zoomScaleNormal="100" workbookViewId="0">
      <pane xSplit="2" ySplit="7" topLeftCell="C8" activePane="bottomRight" state="frozen"/>
      <selection activeCell="C22" sqref="C22"/>
      <selection pane="topRight" activeCell="C22" sqref="C22"/>
      <selection pane="bottomLeft" activeCell="C22" sqref="C22"/>
      <selection pane="bottomRight" activeCell="S8" sqref="C8:S22"/>
    </sheetView>
  </sheetViews>
  <sheetFormatPr defaultColWidth="9.140625" defaultRowHeight="12.75" x14ac:dyDescent="0.2"/>
  <cols>
    <col min="1" max="1" width="8.28515625" style="17" customWidth="1"/>
    <col min="2" max="2" width="63.28515625" style="17" customWidth="1"/>
    <col min="3" max="3" width="13.7109375" style="17" bestFit="1" customWidth="1"/>
    <col min="4" max="4" width="13.42578125" style="17" bestFit="1" customWidth="1"/>
    <col min="5" max="5" width="12.7109375" style="17" bestFit="1" customWidth="1"/>
    <col min="6" max="6" width="13.42578125" style="17" bestFit="1" customWidth="1"/>
    <col min="7" max="7" width="12.5703125" style="17" customWidth="1"/>
    <col min="8" max="8" width="13.42578125" style="17" bestFit="1" customWidth="1"/>
    <col min="9" max="9" width="12.28515625" style="17" customWidth="1"/>
    <col min="10" max="10" width="13.42578125" style="17" bestFit="1" customWidth="1"/>
    <col min="11" max="11" width="9.5703125" style="17" bestFit="1" customWidth="1"/>
    <col min="12" max="12" width="13.42578125" style="17" bestFit="1" customWidth="1"/>
    <col min="13" max="13" width="13.7109375" style="17" bestFit="1" customWidth="1"/>
    <col min="14" max="14" width="13.42578125" style="17" bestFit="1" customWidth="1"/>
    <col min="15" max="15" width="12.7109375" style="17" bestFit="1" customWidth="1"/>
    <col min="16" max="16" width="13.42578125" style="17" bestFit="1" customWidth="1"/>
    <col min="17" max="17" width="9.5703125" style="17" bestFit="1" customWidth="1"/>
    <col min="18" max="18" width="13.42578125" style="17" bestFit="1" customWidth="1"/>
    <col min="19" max="19" width="31.7109375" style="17" bestFit="1" customWidth="1"/>
    <col min="20" max="16384" width="9.140625" style="89"/>
  </cols>
  <sheetData>
    <row r="1" spans="1:19" x14ac:dyDescent="0.2">
      <c r="A1" s="17" t="s">
        <v>28</v>
      </c>
      <c r="B1" s="17" t="str">
        <f>'10. CC2'!B1</f>
        <v>სს სილქ ბანკი</v>
      </c>
    </row>
    <row r="2" spans="1:19" x14ac:dyDescent="0.2">
      <c r="A2" s="17" t="s">
        <v>29</v>
      </c>
      <c r="B2" s="63">
        <f>'10. CC2'!B2</f>
        <v>44834</v>
      </c>
    </row>
    <row r="4" spans="1:19" ht="39" thickBot="1" x14ac:dyDescent="0.25">
      <c r="A4" s="231" t="s">
        <v>394</v>
      </c>
      <c r="B4" s="333" t="s">
        <v>395</v>
      </c>
    </row>
    <row r="5" spans="1:19" x14ac:dyDescent="0.2">
      <c r="A5" s="334"/>
      <c r="B5" s="335"/>
      <c r="C5" s="336" t="s">
        <v>280</v>
      </c>
      <c r="D5" s="336" t="s">
        <v>281</v>
      </c>
      <c r="E5" s="336" t="s">
        <v>282</v>
      </c>
      <c r="F5" s="336" t="s">
        <v>396</v>
      </c>
      <c r="G5" s="336" t="s">
        <v>397</v>
      </c>
      <c r="H5" s="336" t="s">
        <v>398</v>
      </c>
      <c r="I5" s="336" t="s">
        <v>399</v>
      </c>
      <c r="J5" s="336" t="s">
        <v>400</v>
      </c>
      <c r="K5" s="336" t="s">
        <v>401</v>
      </c>
      <c r="L5" s="336" t="s">
        <v>402</v>
      </c>
      <c r="M5" s="336" t="s">
        <v>403</v>
      </c>
      <c r="N5" s="336" t="s">
        <v>404</v>
      </c>
      <c r="O5" s="336" t="s">
        <v>405</v>
      </c>
      <c r="P5" s="336" t="s">
        <v>406</v>
      </c>
      <c r="Q5" s="336" t="s">
        <v>407</v>
      </c>
      <c r="R5" s="337" t="s">
        <v>408</v>
      </c>
      <c r="S5" s="338" t="s">
        <v>409</v>
      </c>
    </row>
    <row r="6" spans="1:19" ht="46.5" customHeight="1" x14ac:dyDescent="0.2">
      <c r="A6" s="339"/>
      <c r="B6" s="664" t="s">
        <v>410</v>
      </c>
      <c r="C6" s="660">
        <v>0</v>
      </c>
      <c r="D6" s="661"/>
      <c r="E6" s="660">
        <v>0.2</v>
      </c>
      <c r="F6" s="661"/>
      <c r="G6" s="660">
        <v>0.35</v>
      </c>
      <c r="H6" s="661"/>
      <c r="I6" s="660">
        <v>0.5</v>
      </c>
      <c r="J6" s="661"/>
      <c r="K6" s="660">
        <v>0.75</v>
      </c>
      <c r="L6" s="661"/>
      <c r="M6" s="660">
        <v>1</v>
      </c>
      <c r="N6" s="661"/>
      <c r="O6" s="660">
        <v>1.5</v>
      </c>
      <c r="P6" s="661"/>
      <c r="Q6" s="660">
        <v>2.5</v>
      </c>
      <c r="R6" s="661"/>
      <c r="S6" s="662" t="s">
        <v>411</v>
      </c>
    </row>
    <row r="7" spans="1:19" x14ac:dyDescent="0.2">
      <c r="A7" s="339"/>
      <c r="B7" s="665"/>
      <c r="C7" s="340" t="s">
        <v>412</v>
      </c>
      <c r="D7" s="340" t="s">
        <v>413</v>
      </c>
      <c r="E7" s="340" t="s">
        <v>412</v>
      </c>
      <c r="F7" s="340" t="s">
        <v>413</v>
      </c>
      <c r="G7" s="340" t="s">
        <v>412</v>
      </c>
      <c r="H7" s="340" t="s">
        <v>413</v>
      </c>
      <c r="I7" s="340" t="s">
        <v>412</v>
      </c>
      <c r="J7" s="340" t="s">
        <v>413</v>
      </c>
      <c r="K7" s="340" t="s">
        <v>412</v>
      </c>
      <c r="L7" s="340" t="s">
        <v>413</v>
      </c>
      <c r="M7" s="340" t="s">
        <v>412</v>
      </c>
      <c r="N7" s="340" t="s">
        <v>413</v>
      </c>
      <c r="O7" s="340" t="s">
        <v>412</v>
      </c>
      <c r="P7" s="340" t="s">
        <v>413</v>
      </c>
      <c r="Q7" s="340" t="s">
        <v>412</v>
      </c>
      <c r="R7" s="340" t="s">
        <v>413</v>
      </c>
      <c r="S7" s="663"/>
    </row>
    <row r="8" spans="1:19" ht="25.5" x14ac:dyDescent="0.2">
      <c r="A8" s="341">
        <v>1</v>
      </c>
      <c r="B8" s="247" t="s">
        <v>414</v>
      </c>
      <c r="C8" s="342">
        <v>30100645.899999999</v>
      </c>
      <c r="D8" s="342"/>
      <c r="E8" s="342">
        <v>0</v>
      </c>
      <c r="F8" s="343"/>
      <c r="G8" s="342">
        <v>0</v>
      </c>
      <c r="H8" s="342"/>
      <c r="I8" s="342">
        <v>0</v>
      </c>
      <c r="J8" s="342"/>
      <c r="K8" s="342">
        <v>0</v>
      </c>
      <c r="L8" s="342"/>
      <c r="M8" s="342">
        <v>1310387.8600000001</v>
      </c>
      <c r="N8" s="342"/>
      <c r="O8" s="342">
        <v>0</v>
      </c>
      <c r="P8" s="342"/>
      <c r="Q8" s="342">
        <v>0</v>
      </c>
      <c r="R8" s="343"/>
      <c r="S8" s="344">
        <f>$C$6*SUM(C8:D8)+$E$6*SUM(E8:F8)+$G$6*SUM(G8:H8)+$I$6*SUM(I8:J8)+$K$6*SUM(K8:L8)+$M$6*SUM(M8:N8)+$O$6*SUM(O8:P8)+$Q$6*SUM(Q8:R8)</f>
        <v>1310387.8600000001</v>
      </c>
    </row>
    <row r="9" spans="1:19" ht="25.5" x14ac:dyDescent="0.2">
      <c r="A9" s="341">
        <v>2</v>
      </c>
      <c r="B9" s="247" t="s">
        <v>415</v>
      </c>
      <c r="C9" s="342">
        <v>0</v>
      </c>
      <c r="D9" s="342"/>
      <c r="E9" s="342">
        <v>0</v>
      </c>
      <c r="F9" s="342"/>
      <c r="G9" s="342">
        <v>0</v>
      </c>
      <c r="H9" s="342"/>
      <c r="I9" s="342">
        <v>0</v>
      </c>
      <c r="J9" s="342"/>
      <c r="K9" s="342">
        <v>0</v>
      </c>
      <c r="L9" s="342"/>
      <c r="M9" s="342">
        <v>0</v>
      </c>
      <c r="N9" s="342"/>
      <c r="O9" s="342">
        <v>0</v>
      </c>
      <c r="P9" s="342"/>
      <c r="Q9" s="342">
        <v>0</v>
      </c>
      <c r="R9" s="343"/>
      <c r="S9" s="344">
        <f t="shared" ref="S9:S21" si="0">$C$6*SUM(C9:D9)+$E$6*SUM(E9:F9)+$G$6*SUM(G9:H9)+$I$6*SUM(I9:J9)+$K$6*SUM(K9:L9)+$M$6*SUM(M9:N9)+$O$6*SUM(O9:P9)+$Q$6*SUM(Q9:R9)</f>
        <v>0</v>
      </c>
    </row>
    <row r="10" spans="1:19" x14ac:dyDescent="0.2">
      <c r="A10" s="341">
        <v>3</v>
      </c>
      <c r="B10" s="247" t="s">
        <v>416</v>
      </c>
      <c r="C10" s="342">
        <v>0</v>
      </c>
      <c r="D10" s="342"/>
      <c r="E10" s="342">
        <v>0</v>
      </c>
      <c r="F10" s="342"/>
      <c r="G10" s="342">
        <v>0</v>
      </c>
      <c r="H10" s="342"/>
      <c r="I10" s="342">
        <v>0</v>
      </c>
      <c r="J10" s="342"/>
      <c r="K10" s="342">
        <v>0</v>
      </c>
      <c r="L10" s="342"/>
      <c r="M10" s="342">
        <v>0</v>
      </c>
      <c r="N10" s="342"/>
      <c r="O10" s="342">
        <v>0</v>
      </c>
      <c r="P10" s="342"/>
      <c r="Q10" s="342">
        <v>0</v>
      </c>
      <c r="R10" s="343"/>
      <c r="S10" s="344">
        <f t="shared" si="0"/>
        <v>0</v>
      </c>
    </row>
    <row r="11" spans="1:19" ht="25.5" x14ac:dyDescent="0.2">
      <c r="A11" s="341">
        <v>4</v>
      </c>
      <c r="B11" s="247" t="s">
        <v>417</v>
      </c>
      <c r="C11" s="342">
        <v>0</v>
      </c>
      <c r="D11" s="342"/>
      <c r="E11" s="342">
        <v>0</v>
      </c>
      <c r="F11" s="342"/>
      <c r="G11" s="342">
        <v>0</v>
      </c>
      <c r="H11" s="342"/>
      <c r="I11" s="342">
        <v>0</v>
      </c>
      <c r="J11" s="342"/>
      <c r="K11" s="342">
        <v>0</v>
      </c>
      <c r="L11" s="342"/>
      <c r="M11" s="342">
        <v>0</v>
      </c>
      <c r="N11" s="342"/>
      <c r="O11" s="342">
        <v>0</v>
      </c>
      <c r="P11" s="342"/>
      <c r="Q11" s="342">
        <v>0</v>
      </c>
      <c r="R11" s="343"/>
      <c r="S11" s="344">
        <f t="shared" si="0"/>
        <v>0</v>
      </c>
    </row>
    <row r="12" spans="1:19" ht="25.5" x14ac:dyDescent="0.2">
      <c r="A12" s="341">
        <v>5</v>
      </c>
      <c r="B12" s="247" t="s">
        <v>418</v>
      </c>
      <c r="C12" s="342">
        <v>0</v>
      </c>
      <c r="D12" s="342"/>
      <c r="E12" s="342">
        <v>0</v>
      </c>
      <c r="F12" s="342"/>
      <c r="G12" s="342">
        <v>0</v>
      </c>
      <c r="H12" s="342"/>
      <c r="I12" s="342">
        <v>0</v>
      </c>
      <c r="J12" s="342"/>
      <c r="K12" s="342">
        <v>0</v>
      </c>
      <c r="L12" s="342"/>
      <c r="M12" s="342">
        <v>0</v>
      </c>
      <c r="N12" s="342"/>
      <c r="O12" s="342">
        <v>0</v>
      </c>
      <c r="P12" s="342"/>
      <c r="Q12" s="342">
        <v>0</v>
      </c>
      <c r="R12" s="343"/>
      <c r="S12" s="344">
        <f t="shared" si="0"/>
        <v>0</v>
      </c>
    </row>
    <row r="13" spans="1:19" x14ac:dyDescent="0.2">
      <c r="A13" s="341">
        <v>6</v>
      </c>
      <c r="B13" s="247" t="s">
        <v>419</v>
      </c>
      <c r="C13" s="342">
        <v>0</v>
      </c>
      <c r="D13" s="342"/>
      <c r="E13" s="342">
        <v>1325456.83</v>
      </c>
      <c r="F13" s="342"/>
      <c r="G13" s="342">
        <v>0</v>
      </c>
      <c r="H13" s="342"/>
      <c r="I13" s="342">
        <v>0</v>
      </c>
      <c r="J13" s="342"/>
      <c r="K13" s="342">
        <v>0</v>
      </c>
      <c r="L13" s="342"/>
      <c r="M13" s="342">
        <v>5235720.9000000004</v>
      </c>
      <c r="N13" s="342"/>
      <c r="O13" s="342">
        <v>0</v>
      </c>
      <c r="P13" s="342"/>
      <c r="Q13" s="342">
        <v>0</v>
      </c>
      <c r="R13" s="343"/>
      <c r="S13" s="344">
        <f t="shared" si="0"/>
        <v>5500812.2660000008</v>
      </c>
    </row>
    <row r="14" spans="1:19" ht="25.5" x14ac:dyDescent="0.2">
      <c r="A14" s="341">
        <v>7</v>
      </c>
      <c r="B14" s="247" t="s">
        <v>420</v>
      </c>
      <c r="C14" s="342">
        <v>0</v>
      </c>
      <c r="D14" s="342"/>
      <c r="E14" s="342">
        <v>0</v>
      </c>
      <c r="F14" s="342"/>
      <c r="G14" s="342">
        <v>0</v>
      </c>
      <c r="H14" s="342"/>
      <c r="I14" s="342">
        <v>0</v>
      </c>
      <c r="J14" s="342"/>
      <c r="K14" s="342">
        <v>0</v>
      </c>
      <c r="L14" s="342"/>
      <c r="M14" s="342">
        <v>16286453.460000008</v>
      </c>
      <c r="N14" s="342">
        <v>2531820</v>
      </c>
      <c r="O14" s="342">
        <v>0</v>
      </c>
      <c r="P14" s="342"/>
      <c r="Q14" s="342">
        <v>0</v>
      </c>
      <c r="R14" s="343"/>
      <c r="S14" s="344">
        <f t="shared" si="0"/>
        <v>18818273.460000008</v>
      </c>
    </row>
    <row r="15" spans="1:19" x14ac:dyDescent="0.2">
      <c r="A15" s="341">
        <v>8</v>
      </c>
      <c r="B15" s="247" t="s">
        <v>421</v>
      </c>
      <c r="C15" s="342">
        <v>0</v>
      </c>
      <c r="D15" s="342"/>
      <c r="E15" s="342">
        <v>0</v>
      </c>
      <c r="F15" s="342"/>
      <c r="G15" s="342">
        <v>0</v>
      </c>
      <c r="H15" s="342"/>
      <c r="I15" s="342">
        <v>0</v>
      </c>
      <c r="J15" s="342"/>
      <c r="K15" s="342">
        <v>0</v>
      </c>
      <c r="L15" s="342"/>
      <c r="M15" s="342">
        <v>5712365.0199999996</v>
      </c>
      <c r="N15" s="342"/>
      <c r="O15" s="342">
        <v>0</v>
      </c>
      <c r="P15" s="342"/>
      <c r="Q15" s="342">
        <v>0</v>
      </c>
      <c r="R15" s="343"/>
      <c r="S15" s="344">
        <f t="shared" si="0"/>
        <v>5712365.0199999996</v>
      </c>
    </row>
    <row r="16" spans="1:19" ht="25.5" x14ac:dyDescent="0.2">
      <c r="A16" s="341">
        <v>9</v>
      </c>
      <c r="B16" s="247" t="s">
        <v>422</v>
      </c>
      <c r="C16" s="342">
        <v>0</v>
      </c>
      <c r="D16" s="342"/>
      <c r="E16" s="342">
        <v>0</v>
      </c>
      <c r="F16" s="342"/>
      <c r="G16" s="342">
        <v>0</v>
      </c>
      <c r="H16" s="342"/>
      <c r="I16" s="342">
        <v>0</v>
      </c>
      <c r="J16" s="342"/>
      <c r="K16" s="342">
        <v>0</v>
      </c>
      <c r="L16" s="342"/>
      <c r="M16" s="342">
        <v>0</v>
      </c>
      <c r="N16" s="342"/>
      <c r="O16" s="342">
        <v>0</v>
      </c>
      <c r="P16" s="342"/>
      <c r="Q16" s="342">
        <v>0</v>
      </c>
      <c r="R16" s="343"/>
      <c r="S16" s="344">
        <f t="shared" si="0"/>
        <v>0</v>
      </c>
    </row>
    <row r="17" spans="1:19" x14ac:dyDescent="0.2">
      <c r="A17" s="341">
        <v>10</v>
      </c>
      <c r="B17" s="247" t="s">
        <v>423</v>
      </c>
      <c r="C17" s="342">
        <v>0</v>
      </c>
      <c r="D17" s="342"/>
      <c r="E17" s="342">
        <v>0</v>
      </c>
      <c r="F17" s="342"/>
      <c r="G17" s="342">
        <v>0</v>
      </c>
      <c r="H17" s="342"/>
      <c r="I17" s="342">
        <v>0</v>
      </c>
      <c r="J17" s="342"/>
      <c r="K17" s="342">
        <v>0</v>
      </c>
      <c r="L17" s="342"/>
      <c r="M17" s="342">
        <v>679825.84999999986</v>
      </c>
      <c r="N17" s="342"/>
      <c r="O17" s="342">
        <v>0</v>
      </c>
      <c r="P17" s="342"/>
      <c r="Q17" s="342">
        <v>0</v>
      </c>
      <c r="R17" s="343"/>
      <c r="S17" s="344">
        <f t="shared" si="0"/>
        <v>679825.84999999986</v>
      </c>
    </row>
    <row r="18" spans="1:19" x14ac:dyDescent="0.2">
      <c r="A18" s="341">
        <v>11</v>
      </c>
      <c r="B18" s="247" t="s">
        <v>424</v>
      </c>
      <c r="C18" s="342">
        <v>0</v>
      </c>
      <c r="D18" s="342"/>
      <c r="E18" s="342">
        <v>0</v>
      </c>
      <c r="F18" s="342"/>
      <c r="G18" s="342">
        <v>0</v>
      </c>
      <c r="H18" s="342"/>
      <c r="I18" s="342">
        <v>0</v>
      </c>
      <c r="J18" s="342"/>
      <c r="K18" s="342">
        <v>0</v>
      </c>
      <c r="L18" s="342"/>
      <c r="M18" s="342">
        <v>0</v>
      </c>
      <c r="N18" s="342"/>
      <c r="O18" s="342">
        <v>53577.21</v>
      </c>
      <c r="P18" s="342"/>
      <c r="Q18" s="342">
        <v>0</v>
      </c>
      <c r="R18" s="343"/>
      <c r="S18" s="344">
        <f t="shared" si="0"/>
        <v>80365.815000000002</v>
      </c>
    </row>
    <row r="19" spans="1:19" x14ac:dyDescent="0.2">
      <c r="A19" s="341">
        <v>12</v>
      </c>
      <c r="B19" s="247" t="s">
        <v>425</v>
      </c>
      <c r="C19" s="342">
        <v>0</v>
      </c>
      <c r="D19" s="342"/>
      <c r="E19" s="342">
        <v>0</v>
      </c>
      <c r="F19" s="342"/>
      <c r="G19" s="342">
        <v>0</v>
      </c>
      <c r="H19" s="342"/>
      <c r="I19" s="342">
        <v>0</v>
      </c>
      <c r="J19" s="342"/>
      <c r="K19" s="342">
        <v>0</v>
      </c>
      <c r="L19" s="342"/>
      <c r="M19" s="342">
        <v>0</v>
      </c>
      <c r="N19" s="342"/>
      <c r="O19" s="342">
        <v>0</v>
      </c>
      <c r="P19" s="342"/>
      <c r="Q19" s="342">
        <v>0</v>
      </c>
      <c r="R19" s="343"/>
      <c r="S19" s="344">
        <f t="shared" si="0"/>
        <v>0</v>
      </c>
    </row>
    <row r="20" spans="1:19" x14ac:dyDescent="0.2">
      <c r="A20" s="341">
        <v>13</v>
      </c>
      <c r="B20" s="247" t="s">
        <v>426</v>
      </c>
      <c r="C20" s="342">
        <v>0</v>
      </c>
      <c r="D20" s="342"/>
      <c r="E20" s="342">
        <v>0</v>
      </c>
      <c r="F20" s="342"/>
      <c r="G20" s="342">
        <v>0</v>
      </c>
      <c r="H20" s="342"/>
      <c r="I20" s="342">
        <v>0</v>
      </c>
      <c r="J20" s="342"/>
      <c r="K20" s="342">
        <v>0</v>
      </c>
      <c r="L20" s="342"/>
      <c r="M20" s="342">
        <v>0</v>
      </c>
      <c r="N20" s="342"/>
      <c r="O20" s="342">
        <v>0</v>
      </c>
      <c r="P20" s="342"/>
      <c r="Q20" s="342">
        <v>0</v>
      </c>
      <c r="R20" s="343"/>
      <c r="S20" s="344">
        <f t="shared" si="0"/>
        <v>0</v>
      </c>
    </row>
    <row r="21" spans="1:19" x14ac:dyDescent="0.2">
      <c r="A21" s="341">
        <v>14</v>
      </c>
      <c r="B21" s="247" t="s">
        <v>427</v>
      </c>
      <c r="C21" s="342">
        <v>2243976.0299999998</v>
      </c>
      <c r="D21" s="342"/>
      <c r="E21" s="342">
        <v>202298.44</v>
      </c>
      <c r="F21" s="342"/>
      <c r="G21" s="342">
        <v>0</v>
      </c>
      <c r="H21" s="342"/>
      <c r="I21" s="342">
        <v>0</v>
      </c>
      <c r="J21" s="342"/>
      <c r="K21" s="342">
        <v>0</v>
      </c>
      <c r="L21" s="342"/>
      <c r="M21" s="342">
        <v>26249174.219999999</v>
      </c>
      <c r="N21" s="342"/>
      <c r="O21" s="342">
        <v>0</v>
      </c>
      <c r="P21" s="342"/>
      <c r="Q21" s="342">
        <v>0</v>
      </c>
      <c r="R21" s="343"/>
      <c r="S21" s="344">
        <f t="shared" si="0"/>
        <v>26289633.908</v>
      </c>
    </row>
    <row r="22" spans="1:19" ht="13.5" thickBot="1" x14ac:dyDescent="0.25">
      <c r="A22" s="345"/>
      <c r="B22" s="346" t="s">
        <v>82</v>
      </c>
      <c r="C22" s="347">
        <f>SUM(C8:C21)</f>
        <v>32344621.93</v>
      </c>
      <c r="D22" s="347">
        <f t="shared" ref="D22:S22" si="1">SUM(D8:D21)</f>
        <v>0</v>
      </c>
      <c r="E22" s="347">
        <f t="shared" si="1"/>
        <v>1527755.27</v>
      </c>
      <c r="F22" s="347">
        <f t="shared" si="1"/>
        <v>0</v>
      </c>
      <c r="G22" s="347">
        <f t="shared" si="1"/>
        <v>0</v>
      </c>
      <c r="H22" s="347">
        <f t="shared" si="1"/>
        <v>0</v>
      </c>
      <c r="I22" s="347">
        <f t="shared" si="1"/>
        <v>0</v>
      </c>
      <c r="J22" s="347">
        <f t="shared" si="1"/>
        <v>0</v>
      </c>
      <c r="K22" s="347">
        <f t="shared" si="1"/>
        <v>0</v>
      </c>
      <c r="L22" s="347">
        <f t="shared" si="1"/>
        <v>0</v>
      </c>
      <c r="M22" s="347">
        <f t="shared" si="1"/>
        <v>55473927.31000001</v>
      </c>
      <c r="N22" s="347">
        <f t="shared" si="1"/>
        <v>2531820</v>
      </c>
      <c r="O22" s="347">
        <f t="shared" si="1"/>
        <v>53577.21</v>
      </c>
      <c r="P22" s="347">
        <f t="shared" si="1"/>
        <v>0</v>
      </c>
      <c r="Q22" s="347">
        <f t="shared" si="1"/>
        <v>0</v>
      </c>
      <c r="R22" s="347">
        <f t="shared" si="1"/>
        <v>0</v>
      </c>
      <c r="S22" s="347">
        <f t="shared" si="1"/>
        <v>58391664.179000013</v>
      </c>
    </row>
    <row r="24" spans="1:19" s="351" customFormat="1" x14ac:dyDescent="0.2">
      <c r="A24" s="348"/>
      <c r="B24" s="229"/>
      <c r="C24" s="349"/>
      <c r="D24" s="229"/>
      <c r="E24" s="349"/>
      <c r="F24" s="229"/>
      <c r="G24" s="349"/>
      <c r="H24" s="229"/>
      <c r="I24" s="349"/>
      <c r="J24" s="229"/>
      <c r="K24" s="349"/>
      <c r="L24" s="229"/>
      <c r="M24" s="349"/>
      <c r="N24" s="350"/>
      <c r="O24" s="349"/>
      <c r="P24" s="229"/>
      <c r="Q24" s="229"/>
      <c r="R24" s="229"/>
      <c r="S24" s="349"/>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C10D6-0633-4597-B6B9-606F5FB1DFDA}">
  <dimension ref="A1:V28"/>
  <sheetViews>
    <sheetView zoomScale="70" zoomScaleNormal="70" workbookViewId="0">
      <pane xSplit="2" ySplit="6" topLeftCell="C7" activePane="bottomRight" state="frozen"/>
      <selection activeCell="C22" sqref="C22"/>
      <selection pane="topRight" activeCell="C22" sqref="C22"/>
      <selection pane="bottomLeft" activeCell="C22" sqref="C22"/>
      <selection pane="bottomRight" activeCell="B1" sqref="B1"/>
    </sheetView>
  </sheetViews>
  <sheetFormatPr defaultColWidth="9.140625" defaultRowHeight="12.75" x14ac:dyDescent="0.2"/>
  <cols>
    <col min="1" max="1" width="11.28515625" style="17" customWidth="1"/>
    <col min="2" max="2" width="64.7109375" style="17" customWidth="1"/>
    <col min="3" max="3" width="19" style="17" customWidth="1"/>
    <col min="4" max="4" width="19.5703125" style="17" customWidth="1"/>
    <col min="5" max="5" width="31.140625" style="17" customWidth="1"/>
    <col min="6" max="6" width="29.140625" style="17" customWidth="1"/>
    <col min="7" max="7" width="28.5703125" style="17" customWidth="1"/>
    <col min="8" max="8" width="26.42578125" style="17" customWidth="1"/>
    <col min="9" max="9" width="23.7109375" style="17" customWidth="1"/>
    <col min="10" max="10" width="21.5703125" style="17" customWidth="1"/>
    <col min="11" max="11" width="15.7109375" style="17" customWidth="1"/>
    <col min="12" max="12" width="13.28515625" style="17" customWidth="1"/>
    <col min="13" max="13" width="20.85546875" style="17" customWidth="1"/>
    <col min="14" max="14" width="19.28515625" style="17" customWidth="1"/>
    <col min="15" max="15" width="18.42578125" style="17" customWidth="1"/>
    <col min="16" max="16" width="19" style="17" customWidth="1"/>
    <col min="17" max="17" width="20.28515625" style="17" customWidth="1"/>
    <col min="18" max="18" width="18" style="17" customWidth="1"/>
    <col min="19" max="19" width="36" style="17" customWidth="1"/>
    <col min="20" max="20" width="19.42578125" style="17" customWidth="1"/>
    <col min="21" max="21" width="19.140625" style="17" customWidth="1"/>
    <col min="22" max="22" width="20" style="17" customWidth="1"/>
    <col min="23" max="16384" width="9.140625" style="89"/>
  </cols>
  <sheetData>
    <row r="1" spans="1:22" x14ac:dyDescent="0.2">
      <c r="A1" s="17" t="s">
        <v>28</v>
      </c>
      <c r="B1" s="17" t="str">
        <f>'11. CRWA'!B1</f>
        <v>სს სილქ ბანკი</v>
      </c>
    </row>
    <row r="2" spans="1:22" x14ac:dyDescent="0.2">
      <c r="A2" s="17" t="s">
        <v>29</v>
      </c>
      <c r="B2" s="63">
        <f>'11. CRWA'!B2</f>
        <v>44834</v>
      </c>
    </row>
    <row r="4" spans="1:22" ht="27.75" thickBot="1" x14ac:dyDescent="0.35">
      <c r="A4" s="17" t="s">
        <v>428</v>
      </c>
      <c r="B4" s="333" t="s">
        <v>429</v>
      </c>
      <c r="V4" s="290" t="s">
        <v>76</v>
      </c>
    </row>
    <row r="5" spans="1:22" x14ac:dyDescent="0.2">
      <c r="A5" s="352"/>
      <c r="B5" s="353"/>
      <c r="C5" s="666" t="s">
        <v>430</v>
      </c>
      <c r="D5" s="667"/>
      <c r="E5" s="667"/>
      <c r="F5" s="667"/>
      <c r="G5" s="667"/>
      <c r="H5" s="667"/>
      <c r="I5" s="667"/>
      <c r="J5" s="667"/>
      <c r="K5" s="667"/>
      <c r="L5" s="668"/>
      <c r="M5" s="666" t="s">
        <v>431</v>
      </c>
      <c r="N5" s="667"/>
      <c r="O5" s="667"/>
      <c r="P5" s="667"/>
      <c r="Q5" s="667"/>
      <c r="R5" s="667"/>
      <c r="S5" s="668"/>
      <c r="T5" s="669" t="s">
        <v>432</v>
      </c>
      <c r="U5" s="669" t="s">
        <v>433</v>
      </c>
      <c r="V5" s="671" t="s">
        <v>434</v>
      </c>
    </row>
    <row r="6" spans="1:22" s="231" customFormat="1" ht="127.5" x14ac:dyDescent="0.25">
      <c r="A6" s="125"/>
      <c r="B6" s="354"/>
      <c r="C6" s="355" t="s">
        <v>435</v>
      </c>
      <c r="D6" s="356" t="s">
        <v>436</v>
      </c>
      <c r="E6" s="357" t="s">
        <v>437</v>
      </c>
      <c r="F6" s="357" t="s">
        <v>438</v>
      </c>
      <c r="G6" s="356" t="s">
        <v>439</v>
      </c>
      <c r="H6" s="356" t="s">
        <v>440</v>
      </c>
      <c r="I6" s="356" t="s">
        <v>441</v>
      </c>
      <c r="J6" s="356" t="s">
        <v>442</v>
      </c>
      <c r="K6" s="356" t="s">
        <v>443</v>
      </c>
      <c r="L6" s="358" t="s">
        <v>444</v>
      </c>
      <c r="M6" s="355" t="s">
        <v>445</v>
      </c>
      <c r="N6" s="356" t="s">
        <v>446</v>
      </c>
      <c r="O6" s="356" t="s">
        <v>447</v>
      </c>
      <c r="P6" s="356" t="s">
        <v>448</v>
      </c>
      <c r="Q6" s="356" t="s">
        <v>449</v>
      </c>
      <c r="R6" s="356" t="s">
        <v>450</v>
      </c>
      <c r="S6" s="358" t="s">
        <v>451</v>
      </c>
      <c r="T6" s="670"/>
      <c r="U6" s="670"/>
      <c r="V6" s="672"/>
    </row>
    <row r="7" spans="1:22" ht="25.5" x14ac:dyDescent="0.2">
      <c r="A7" s="359">
        <v>1</v>
      </c>
      <c r="B7" s="360" t="s">
        <v>414</v>
      </c>
      <c r="C7" s="361">
        <v>0</v>
      </c>
      <c r="D7" s="362">
        <v>0</v>
      </c>
      <c r="E7" s="362">
        <v>0</v>
      </c>
      <c r="F7" s="362">
        <v>0</v>
      </c>
      <c r="G7" s="361">
        <v>0</v>
      </c>
      <c r="H7" s="362">
        <v>0</v>
      </c>
      <c r="I7" s="362">
        <v>0</v>
      </c>
      <c r="J7" s="362">
        <v>0</v>
      </c>
      <c r="K7" s="361">
        <v>0</v>
      </c>
      <c r="L7" s="362">
        <v>0</v>
      </c>
      <c r="M7" s="362">
        <v>0</v>
      </c>
      <c r="N7" s="362">
        <v>0</v>
      </c>
      <c r="O7" s="361">
        <v>0</v>
      </c>
      <c r="P7" s="362">
        <v>0</v>
      </c>
      <c r="Q7" s="362">
        <v>0</v>
      </c>
      <c r="R7" s="362">
        <v>0</v>
      </c>
      <c r="S7" s="361">
        <v>0</v>
      </c>
      <c r="T7" s="362">
        <v>0</v>
      </c>
      <c r="U7" s="362">
        <v>0</v>
      </c>
      <c r="V7" s="363">
        <f>SUM(C7:S7)</f>
        <v>0</v>
      </c>
    </row>
    <row r="8" spans="1:22" ht="25.5" x14ac:dyDescent="0.2">
      <c r="A8" s="359">
        <v>2</v>
      </c>
      <c r="B8" s="360" t="s">
        <v>415</v>
      </c>
      <c r="C8" s="361">
        <v>0</v>
      </c>
      <c r="D8" s="362">
        <v>0</v>
      </c>
      <c r="E8" s="362">
        <v>0</v>
      </c>
      <c r="F8" s="362">
        <v>0</v>
      </c>
      <c r="G8" s="361">
        <v>0</v>
      </c>
      <c r="H8" s="362">
        <v>0</v>
      </c>
      <c r="I8" s="362">
        <v>0</v>
      </c>
      <c r="J8" s="362">
        <v>0</v>
      </c>
      <c r="K8" s="361">
        <v>0</v>
      </c>
      <c r="L8" s="362">
        <v>0</v>
      </c>
      <c r="M8" s="362">
        <v>0</v>
      </c>
      <c r="N8" s="362">
        <v>0</v>
      </c>
      <c r="O8" s="361">
        <v>0</v>
      </c>
      <c r="P8" s="362">
        <v>0</v>
      </c>
      <c r="Q8" s="362">
        <v>0</v>
      </c>
      <c r="R8" s="362">
        <v>0</v>
      </c>
      <c r="S8" s="361">
        <v>0</v>
      </c>
      <c r="T8" s="362">
        <v>0</v>
      </c>
      <c r="U8" s="362">
        <v>0</v>
      </c>
      <c r="V8" s="363">
        <f t="shared" ref="V8:V20" si="0">SUM(C8:S8)</f>
        <v>0</v>
      </c>
    </row>
    <row r="9" spans="1:22" x14ac:dyDescent="0.2">
      <c r="A9" s="359">
        <v>3</v>
      </c>
      <c r="B9" s="360" t="s">
        <v>416</v>
      </c>
      <c r="C9" s="361">
        <v>0</v>
      </c>
      <c r="D9" s="362">
        <v>0</v>
      </c>
      <c r="E9" s="362">
        <v>0</v>
      </c>
      <c r="F9" s="362">
        <v>0</v>
      </c>
      <c r="G9" s="361">
        <v>0</v>
      </c>
      <c r="H9" s="362">
        <v>0</v>
      </c>
      <c r="I9" s="362">
        <v>0</v>
      </c>
      <c r="J9" s="362">
        <v>0</v>
      </c>
      <c r="K9" s="361">
        <v>0</v>
      </c>
      <c r="L9" s="362">
        <v>0</v>
      </c>
      <c r="M9" s="362">
        <v>0</v>
      </c>
      <c r="N9" s="362">
        <v>0</v>
      </c>
      <c r="O9" s="361">
        <v>0</v>
      </c>
      <c r="P9" s="362">
        <v>0</v>
      </c>
      <c r="Q9" s="362">
        <v>0</v>
      </c>
      <c r="R9" s="362">
        <v>0</v>
      </c>
      <c r="S9" s="361">
        <v>0</v>
      </c>
      <c r="T9" s="362">
        <v>0</v>
      </c>
      <c r="U9" s="362">
        <v>0</v>
      </c>
      <c r="V9" s="363">
        <f>SUM(C9:S9)</f>
        <v>0</v>
      </c>
    </row>
    <row r="10" spans="1:22" ht="25.5" x14ac:dyDescent="0.2">
      <c r="A10" s="359">
        <v>4</v>
      </c>
      <c r="B10" s="360" t="s">
        <v>417</v>
      </c>
      <c r="C10" s="361">
        <v>0</v>
      </c>
      <c r="D10" s="362">
        <v>0</v>
      </c>
      <c r="E10" s="362">
        <v>0</v>
      </c>
      <c r="F10" s="362">
        <v>0</v>
      </c>
      <c r="G10" s="361">
        <v>0</v>
      </c>
      <c r="H10" s="362">
        <v>0</v>
      </c>
      <c r="I10" s="362">
        <v>0</v>
      </c>
      <c r="J10" s="362">
        <v>0</v>
      </c>
      <c r="K10" s="361">
        <v>0</v>
      </c>
      <c r="L10" s="362">
        <v>0</v>
      </c>
      <c r="M10" s="362">
        <v>0</v>
      </c>
      <c r="N10" s="362">
        <v>0</v>
      </c>
      <c r="O10" s="361">
        <v>0</v>
      </c>
      <c r="P10" s="362">
        <v>0</v>
      </c>
      <c r="Q10" s="362">
        <v>0</v>
      </c>
      <c r="R10" s="362">
        <v>0</v>
      </c>
      <c r="S10" s="361">
        <v>0</v>
      </c>
      <c r="T10" s="362">
        <v>0</v>
      </c>
      <c r="U10" s="362">
        <v>0</v>
      </c>
      <c r="V10" s="363">
        <f t="shared" si="0"/>
        <v>0</v>
      </c>
    </row>
    <row r="11" spans="1:22" ht="25.5" x14ac:dyDescent="0.2">
      <c r="A11" s="359">
        <v>5</v>
      </c>
      <c r="B11" s="360" t="s">
        <v>418</v>
      </c>
      <c r="C11" s="361">
        <v>0</v>
      </c>
      <c r="D11" s="362">
        <v>0</v>
      </c>
      <c r="E11" s="362">
        <v>0</v>
      </c>
      <c r="F11" s="362">
        <v>0</v>
      </c>
      <c r="G11" s="361">
        <v>0</v>
      </c>
      <c r="H11" s="362">
        <v>0</v>
      </c>
      <c r="I11" s="362">
        <v>0</v>
      </c>
      <c r="J11" s="362">
        <v>0</v>
      </c>
      <c r="K11" s="361">
        <v>0</v>
      </c>
      <c r="L11" s="362">
        <v>0</v>
      </c>
      <c r="M11" s="362">
        <v>0</v>
      </c>
      <c r="N11" s="362">
        <v>0</v>
      </c>
      <c r="O11" s="361">
        <v>0</v>
      </c>
      <c r="P11" s="362">
        <v>0</v>
      </c>
      <c r="Q11" s="362">
        <v>0</v>
      </c>
      <c r="R11" s="362">
        <v>0</v>
      </c>
      <c r="S11" s="361">
        <v>0</v>
      </c>
      <c r="T11" s="362">
        <v>0</v>
      </c>
      <c r="U11" s="362">
        <v>0</v>
      </c>
      <c r="V11" s="363">
        <f t="shared" si="0"/>
        <v>0</v>
      </c>
    </row>
    <row r="12" spans="1:22" x14ac:dyDescent="0.2">
      <c r="A12" s="359">
        <v>6</v>
      </c>
      <c r="B12" s="360" t="s">
        <v>419</v>
      </c>
      <c r="C12" s="361">
        <v>0</v>
      </c>
      <c r="D12" s="362">
        <v>0</v>
      </c>
      <c r="E12" s="362">
        <v>0</v>
      </c>
      <c r="F12" s="362">
        <v>0</v>
      </c>
      <c r="G12" s="361">
        <v>0</v>
      </c>
      <c r="H12" s="362">
        <v>0</v>
      </c>
      <c r="I12" s="362">
        <v>0</v>
      </c>
      <c r="J12" s="362">
        <v>0</v>
      </c>
      <c r="K12" s="361">
        <v>0</v>
      </c>
      <c r="L12" s="362">
        <v>0</v>
      </c>
      <c r="M12" s="362">
        <v>0</v>
      </c>
      <c r="N12" s="362">
        <v>0</v>
      </c>
      <c r="O12" s="361">
        <v>0</v>
      </c>
      <c r="P12" s="362">
        <v>0</v>
      </c>
      <c r="Q12" s="362">
        <v>0</v>
      </c>
      <c r="R12" s="362">
        <v>0</v>
      </c>
      <c r="S12" s="361">
        <v>0</v>
      </c>
      <c r="T12" s="362">
        <v>0</v>
      </c>
      <c r="U12" s="362">
        <v>0</v>
      </c>
      <c r="V12" s="363">
        <f t="shared" si="0"/>
        <v>0</v>
      </c>
    </row>
    <row r="13" spans="1:22" ht="25.5" x14ac:dyDescent="0.2">
      <c r="A13" s="359">
        <v>7</v>
      </c>
      <c r="B13" s="360" t="s">
        <v>420</v>
      </c>
      <c r="C13" s="361">
        <v>0</v>
      </c>
      <c r="D13" s="362">
        <v>0</v>
      </c>
      <c r="E13" s="362">
        <v>0</v>
      </c>
      <c r="F13" s="362">
        <v>0</v>
      </c>
      <c r="G13" s="361">
        <v>0</v>
      </c>
      <c r="H13" s="362">
        <v>0</v>
      </c>
      <c r="I13" s="362">
        <v>0</v>
      </c>
      <c r="J13" s="362">
        <v>0</v>
      </c>
      <c r="K13" s="361">
        <v>0</v>
      </c>
      <c r="L13" s="362">
        <v>0</v>
      </c>
      <c r="M13" s="362">
        <v>0</v>
      </c>
      <c r="N13" s="362">
        <v>0</v>
      </c>
      <c r="O13" s="361">
        <v>0</v>
      </c>
      <c r="P13" s="362">
        <v>0</v>
      </c>
      <c r="Q13" s="362">
        <v>0</v>
      </c>
      <c r="R13" s="362">
        <v>0</v>
      </c>
      <c r="S13" s="361">
        <v>0</v>
      </c>
      <c r="T13" s="362">
        <v>0</v>
      </c>
      <c r="U13" s="362">
        <v>0</v>
      </c>
      <c r="V13" s="363">
        <f t="shared" si="0"/>
        <v>0</v>
      </c>
    </row>
    <row r="14" spans="1:22" x14ac:dyDescent="0.2">
      <c r="A14" s="359">
        <v>8</v>
      </c>
      <c r="B14" s="360" t="s">
        <v>421</v>
      </c>
      <c r="C14" s="361">
        <v>0</v>
      </c>
      <c r="D14" s="362">
        <v>0</v>
      </c>
      <c r="E14" s="362">
        <v>0</v>
      </c>
      <c r="F14" s="362">
        <v>0</v>
      </c>
      <c r="G14" s="361">
        <v>0</v>
      </c>
      <c r="H14" s="362">
        <v>0</v>
      </c>
      <c r="I14" s="362">
        <v>0</v>
      </c>
      <c r="J14" s="362">
        <v>0</v>
      </c>
      <c r="K14" s="361">
        <v>0</v>
      </c>
      <c r="L14" s="362">
        <v>0</v>
      </c>
      <c r="M14" s="362">
        <v>0</v>
      </c>
      <c r="N14" s="362">
        <v>0</v>
      </c>
      <c r="O14" s="361">
        <v>0</v>
      </c>
      <c r="P14" s="362">
        <v>0</v>
      </c>
      <c r="Q14" s="362">
        <v>0</v>
      </c>
      <c r="R14" s="362">
        <v>0</v>
      </c>
      <c r="S14" s="361">
        <v>0</v>
      </c>
      <c r="T14" s="362">
        <v>0</v>
      </c>
      <c r="U14" s="362">
        <v>0</v>
      </c>
      <c r="V14" s="363">
        <f t="shared" si="0"/>
        <v>0</v>
      </c>
    </row>
    <row r="15" spans="1:22" ht="25.5" x14ac:dyDescent="0.2">
      <c r="A15" s="359">
        <v>9</v>
      </c>
      <c r="B15" s="360" t="s">
        <v>422</v>
      </c>
      <c r="C15" s="361">
        <v>0</v>
      </c>
      <c r="D15" s="362">
        <v>0</v>
      </c>
      <c r="E15" s="362">
        <v>0</v>
      </c>
      <c r="F15" s="362">
        <v>0</v>
      </c>
      <c r="G15" s="361">
        <v>0</v>
      </c>
      <c r="H15" s="362">
        <v>0</v>
      </c>
      <c r="I15" s="362">
        <v>0</v>
      </c>
      <c r="J15" s="362">
        <v>0</v>
      </c>
      <c r="K15" s="361">
        <v>0</v>
      </c>
      <c r="L15" s="362">
        <v>0</v>
      </c>
      <c r="M15" s="362">
        <v>0</v>
      </c>
      <c r="N15" s="362">
        <v>0</v>
      </c>
      <c r="O15" s="361">
        <v>0</v>
      </c>
      <c r="P15" s="362">
        <v>0</v>
      </c>
      <c r="Q15" s="362">
        <v>0</v>
      </c>
      <c r="R15" s="362">
        <v>0</v>
      </c>
      <c r="S15" s="361">
        <v>0</v>
      </c>
      <c r="T15" s="362">
        <v>0</v>
      </c>
      <c r="U15" s="362">
        <v>0</v>
      </c>
      <c r="V15" s="363">
        <f t="shared" si="0"/>
        <v>0</v>
      </c>
    </row>
    <row r="16" spans="1:22" x14ac:dyDescent="0.2">
      <c r="A16" s="359">
        <v>10</v>
      </c>
      <c r="B16" s="360" t="s">
        <v>423</v>
      </c>
      <c r="C16" s="361">
        <v>0</v>
      </c>
      <c r="D16" s="362">
        <v>0</v>
      </c>
      <c r="E16" s="362">
        <v>0</v>
      </c>
      <c r="F16" s="362">
        <v>0</v>
      </c>
      <c r="G16" s="361">
        <v>0</v>
      </c>
      <c r="H16" s="362">
        <v>0</v>
      </c>
      <c r="I16" s="362">
        <v>0</v>
      </c>
      <c r="J16" s="362">
        <v>0</v>
      </c>
      <c r="K16" s="361">
        <v>0</v>
      </c>
      <c r="L16" s="362">
        <v>0</v>
      </c>
      <c r="M16" s="362">
        <v>0</v>
      </c>
      <c r="N16" s="362">
        <v>0</v>
      </c>
      <c r="O16" s="361">
        <v>0</v>
      </c>
      <c r="P16" s="362">
        <v>0</v>
      </c>
      <c r="Q16" s="362">
        <v>0</v>
      </c>
      <c r="R16" s="362">
        <v>0</v>
      </c>
      <c r="S16" s="361">
        <v>0</v>
      </c>
      <c r="T16" s="362">
        <v>0</v>
      </c>
      <c r="U16" s="362">
        <v>0</v>
      </c>
      <c r="V16" s="363">
        <f t="shared" si="0"/>
        <v>0</v>
      </c>
    </row>
    <row r="17" spans="1:22" x14ac:dyDescent="0.2">
      <c r="A17" s="359">
        <v>11</v>
      </c>
      <c r="B17" s="360" t="s">
        <v>424</v>
      </c>
      <c r="C17" s="361">
        <v>0</v>
      </c>
      <c r="D17" s="362">
        <v>0</v>
      </c>
      <c r="E17" s="362">
        <v>0</v>
      </c>
      <c r="F17" s="362">
        <v>0</v>
      </c>
      <c r="G17" s="361">
        <v>0</v>
      </c>
      <c r="H17" s="362">
        <v>0</v>
      </c>
      <c r="I17" s="362">
        <v>0</v>
      </c>
      <c r="J17" s="362">
        <v>0</v>
      </c>
      <c r="K17" s="361">
        <v>0</v>
      </c>
      <c r="L17" s="362">
        <v>0</v>
      </c>
      <c r="M17" s="362">
        <v>0</v>
      </c>
      <c r="N17" s="362">
        <v>0</v>
      </c>
      <c r="O17" s="361">
        <v>0</v>
      </c>
      <c r="P17" s="362">
        <v>0</v>
      </c>
      <c r="Q17" s="362">
        <v>0</v>
      </c>
      <c r="R17" s="362">
        <v>0</v>
      </c>
      <c r="S17" s="361">
        <v>0</v>
      </c>
      <c r="T17" s="362">
        <v>0</v>
      </c>
      <c r="U17" s="362">
        <v>0</v>
      </c>
      <c r="V17" s="363">
        <f t="shared" si="0"/>
        <v>0</v>
      </c>
    </row>
    <row r="18" spans="1:22" x14ac:dyDescent="0.2">
      <c r="A18" s="359">
        <v>12</v>
      </c>
      <c r="B18" s="360" t="s">
        <v>425</v>
      </c>
      <c r="C18" s="361">
        <v>0</v>
      </c>
      <c r="D18" s="362">
        <v>0</v>
      </c>
      <c r="E18" s="362">
        <v>0</v>
      </c>
      <c r="F18" s="362">
        <v>0</v>
      </c>
      <c r="G18" s="361">
        <v>0</v>
      </c>
      <c r="H18" s="362">
        <v>0</v>
      </c>
      <c r="I18" s="362">
        <v>0</v>
      </c>
      <c r="J18" s="362">
        <v>0</v>
      </c>
      <c r="K18" s="361">
        <v>0</v>
      </c>
      <c r="L18" s="362">
        <v>0</v>
      </c>
      <c r="M18" s="362">
        <v>0</v>
      </c>
      <c r="N18" s="362">
        <v>0</v>
      </c>
      <c r="O18" s="361">
        <v>0</v>
      </c>
      <c r="P18" s="362">
        <v>0</v>
      </c>
      <c r="Q18" s="362">
        <v>0</v>
      </c>
      <c r="R18" s="362">
        <v>0</v>
      </c>
      <c r="S18" s="361">
        <v>0</v>
      </c>
      <c r="T18" s="362">
        <v>0</v>
      </c>
      <c r="U18" s="362">
        <v>0</v>
      </c>
      <c r="V18" s="363">
        <f t="shared" si="0"/>
        <v>0</v>
      </c>
    </row>
    <row r="19" spans="1:22" x14ac:dyDescent="0.2">
      <c r="A19" s="359">
        <v>13</v>
      </c>
      <c r="B19" s="360" t="s">
        <v>426</v>
      </c>
      <c r="C19" s="361">
        <v>0</v>
      </c>
      <c r="D19" s="362">
        <v>0</v>
      </c>
      <c r="E19" s="362">
        <v>0</v>
      </c>
      <c r="F19" s="362">
        <v>0</v>
      </c>
      <c r="G19" s="361">
        <v>0</v>
      </c>
      <c r="H19" s="362">
        <v>0</v>
      </c>
      <c r="I19" s="362">
        <v>0</v>
      </c>
      <c r="J19" s="362">
        <v>0</v>
      </c>
      <c r="K19" s="361">
        <v>0</v>
      </c>
      <c r="L19" s="362">
        <v>0</v>
      </c>
      <c r="M19" s="362">
        <v>0</v>
      </c>
      <c r="N19" s="362">
        <v>0</v>
      </c>
      <c r="O19" s="361">
        <v>0</v>
      </c>
      <c r="P19" s="362">
        <v>0</v>
      </c>
      <c r="Q19" s="362">
        <v>0</v>
      </c>
      <c r="R19" s="362">
        <v>0</v>
      </c>
      <c r="S19" s="361">
        <v>0</v>
      </c>
      <c r="T19" s="362">
        <v>0</v>
      </c>
      <c r="U19" s="362">
        <v>0</v>
      </c>
      <c r="V19" s="363">
        <f t="shared" si="0"/>
        <v>0</v>
      </c>
    </row>
    <row r="20" spans="1:22" x14ac:dyDescent="0.2">
      <c r="A20" s="359">
        <v>14</v>
      </c>
      <c r="B20" s="360" t="s">
        <v>427</v>
      </c>
      <c r="C20" s="361">
        <v>0</v>
      </c>
      <c r="D20" s="362">
        <v>0</v>
      </c>
      <c r="E20" s="362">
        <v>0</v>
      </c>
      <c r="F20" s="362">
        <v>0</v>
      </c>
      <c r="G20" s="361">
        <v>0</v>
      </c>
      <c r="H20" s="362">
        <v>0</v>
      </c>
      <c r="I20" s="362">
        <v>0</v>
      </c>
      <c r="J20" s="362">
        <v>0</v>
      </c>
      <c r="K20" s="361">
        <v>0</v>
      </c>
      <c r="L20" s="362">
        <v>0</v>
      </c>
      <c r="M20" s="362">
        <v>0</v>
      </c>
      <c r="N20" s="362">
        <v>0</v>
      </c>
      <c r="O20" s="361">
        <v>0</v>
      </c>
      <c r="P20" s="362">
        <v>0</v>
      </c>
      <c r="Q20" s="362">
        <v>0</v>
      </c>
      <c r="R20" s="362">
        <v>0</v>
      </c>
      <c r="S20" s="361">
        <v>0</v>
      </c>
      <c r="T20" s="362">
        <v>0</v>
      </c>
      <c r="U20" s="362">
        <v>0</v>
      </c>
      <c r="V20" s="363">
        <f t="shared" si="0"/>
        <v>0</v>
      </c>
    </row>
    <row r="21" spans="1:22" ht="13.5" thickBot="1" x14ac:dyDescent="0.25">
      <c r="A21" s="345"/>
      <c r="B21" s="364" t="s">
        <v>82</v>
      </c>
      <c r="C21" s="365">
        <f>SUM(C7:C20)</f>
        <v>0</v>
      </c>
      <c r="D21" s="366">
        <f t="shared" ref="D21:V21" si="1">SUM(D7:D20)</f>
        <v>0</v>
      </c>
      <c r="E21" s="366">
        <f t="shared" si="1"/>
        <v>0</v>
      </c>
      <c r="F21" s="366">
        <f t="shared" si="1"/>
        <v>0</v>
      </c>
      <c r="G21" s="366">
        <f t="shared" si="1"/>
        <v>0</v>
      </c>
      <c r="H21" s="366">
        <f t="shared" si="1"/>
        <v>0</v>
      </c>
      <c r="I21" s="366">
        <f t="shared" si="1"/>
        <v>0</v>
      </c>
      <c r="J21" s="366">
        <f t="shared" si="1"/>
        <v>0</v>
      </c>
      <c r="K21" s="366">
        <f t="shared" si="1"/>
        <v>0</v>
      </c>
      <c r="L21" s="367">
        <f t="shared" si="1"/>
        <v>0</v>
      </c>
      <c r="M21" s="365">
        <f t="shared" si="1"/>
        <v>0</v>
      </c>
      <c r="N21" s="366">
        <f t="shared" si="1"/>
        <v>0</v>
      </c>
      <c r="O21" s="366">
        <f t="shared" si="1"/>
        <v>0</v>
      </c>
      <c r="P21" s="366">
        <f t="shared" si="1"/>
        <v>0</v>
      </c>
      <c r="Q21" s="366">
        <f t="shared" si="1"/>
        <v>0</v>
      </c>
      <c r="R21" s="366">
        <f t="shared" si="1"/>
        <v>0</v>
      </c>
      <c r="S21" s="367">
        <f t="shared" si="1"/>
        <v>0</v>
      </c>
      <c r="T21" s="367">
        <f>SUM(T7:T20)</f>
        <v>0</v>
      </c>
      <c r="U21" s="367">
        <f t="shared" si="1"/>
        <v>0</v>
      </c>
      <c r="V21" s="368">
        <f t="shared" si="1"/>
        <v>0</v>
      </c>
    </row>
    <row r="24" spans="1:22" x14ac:dyDescent="0.2">
      <c r="C24" s="369"/>
      <c r="D24" s="369"/>
      <c r="E24" s="369"/>
    </row>
    <row r="25" spans="1:22" x14ac:dyDescent="0.2">
      <c r="A25" s="210"/>
      <c r="B25" s="210"/>
      <c r="D25" s="369"/>
      <c r="E25" s="369"/>
    </row>
    <row r="26" spans="1:22" x14ac:dyDescent="0.2">
      <c r="A26" s="210"/>
      <c r="B26" s="370"/>
      <c r="D26" s="369"/>
      <c r="E26" s="369"/>
    </row>
    <row r="27" spans="1:22" x14ac:dyDescent="0.2">
      <c r="A27" s="210"/>
      <c r="B27" s="210"/>
      <c r="D27" s="369"/>
      <c r="E27" s="369"/>
    </row>
    <row r="28" spans="1:22" x14ac:dyDescent="0.2">
      <c r="A28" s="210"/>
      <c r="B28" s="370"/>
      <c r="D28" s="369"/>
      <c r="E28" s="369"/>
    </row>
  </sheetData>
  <mergeCells count="5">
    <mergeCell ref="C5:L5"/>
    <mergeCell ref="M5:S5"/>
    <mergeCell ref="T5:T6"/>
    <mergeCell ref="U5:U6"/>
    <mergeCell ref="V5:V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E3A8-B273-4467-BCE8-0231F3E2A776}">
  <dimension ref="A1:I31"/>
  <sheetViews>
    <sheetView topLeftCell="A5" zoomScaleNormal="100" workbookViewId="0">
      <selection activeCell="H8" sqref="C8:H22"/>
    </sheetView>
  </sheetViews>
  <sheetFormatPr defaultColWidth="9.140625" defaultRowHeight="12.75" x14ac:dyDescent="0.2"/>
  <cols>
    <col min="1" max="1" width="9.85546875" style="17" customWidth="1"/>
    <col min="2" max="2" width="101.85546875" style="17" customWidth="1"/>
    <col min="3" max="3" width="13.7109375" style="17" customWidth="1"/>
    <col min="4" max="4" width="14.85546875" style="17" bestFit="1" customWidth="1"/>
    <col min="5" max="5" width="17.7109375" style="17" customWidth="1"/>
    <col min="6" max="6" width="18.140625" style="17" customWidth="1"/>
    <col min="7" max="7" width="20" style="17" customWidth="1"/>
    <col min="8" max="8" width="15.28515625" style="17" customWidth="1"/>
    <col min="9" max="16384" width="9.140625" style="89"/>
  </cols>
  <sheetData>
    <row r="1" spans="1:9" x14ac:dyDescent="0.2">
      <c r="A1" s="17" t="s">
        <v>28</v>
      </c>
      <c r="B1" s="17" t="str">
        <f>'12. CRM'!B1</f>
        <v>სს სილქ ბანკი</v>
      </c>
    </row>
    <row r="2" spans="1:9" x14ac:dyDescent="0.2">
      <c r="A2" s="17" t="s">
        <v>29</v>
      </c>
      <c r="B2" s="63">
        <f>'12. CRM'!B2</f>
        <v>44834</v>
      </c>
    </row>
    <row r="4" spans="1:9" ht="13.5" thickBot="1" x14ac:dyDescent="0.25">
      <c r="A4" s="17" t="s">
        <v>452</v>
      </c>
      <c r="B4" s="233" t="s">
        <v>453</v>
      </c>
    </row>
    <row r="5" spans="1:9" x14ac:dyDescent="0.2">
      <c r="A5" s="352"/>
      <c r="B5" s="371"/>
      <c r="C5" s="372" t="s">
        <v>280</v>
      </c>
      <c r="D5" s="372" t="s">
        <v>281</v>
      </c>
      <c r="E5" s="372" t="s">
        <v>282</v>
      </c>
      <c r="F5" s="372" t="s">
        <v>396</v>
      </c>
      <c r="G5" s="373" t="s">
        <v>397</v>
      </c>
      <c r="H5" s="374" t="s">
        <v>398</v>
      </c>
      <c r="I5" s="375"/>
    </row>
    <row r="6" spans="1:9" ht="15" customHeight="1" x14ac:dyDescent="0.2">
      <c r="A6" s="339"/>
      <c r="B6" s="376"/>
      <c r="C6" s="664" t="s">
        <v>454</v>
      </c>
      <c r="D6" s="673" t="s">
        <v>455</v>
      </c>
      <c r="E6" s="674"/>
      <c r="F6" s="664" t="s">
        <v>456</v>
      </c>
      <c r="G6" s="664" t="s">
        <v>457</v>
      </c>
      <c r="H6" s="675" t="s">
        <v>458</v>
      </c>
      <c r="I6" s="375"/>
    </row>
    <row r="7" spans="1:9" ht="63.75" x14ac:dyDescent="0.2">
      <c r="A7" s="339"/>
      <c r="B7" s="376"/>
      <c r="C7" s="665"/>
      <c r="D7" s="194" t="s">
        <v>459</v>
      </c>
      <c r="E7" s="194" t="s">
        <v>460</v>
      </c>
      <c r="F7" s="665"/>
      <c r="G7" s="665"/>
      <c r="H7" s="676"/>
      <c r="I7" s="375"/>
    </row>
    <row r="8" spans="1:9" x14ac:dyDescent="0.2">
      <c r="A8" s="377">
        <v>1</v>
      </c>
      <c r="B8" s="247" t="s">
        <v>414</v>
      </c>
      <c r="C8" s="362">
        <v>31411033.759999998</v>
      </c>
      <c r="D8" s="362"/>
      <c r="E8" s="362"/>
      <c r="F8" s="362">
        <v>1310387.8600000001</v>
      </c>
      <c r="G8" s="378">
        <v>1310387.8600000001</v>
      </c>
      <c r="H8" s="379">
        <f>G8/(C8+E8)</f>
        <v>4.1717438210158421E-2</v>
      </c>
    </row>
    <row r="9" spans="1:9" ht="15" customHeight="1" x14ac:dyDescent="0.2">
      <c r="A9" s="377">
        <v>2</v>
      </c>
      <c r="B9" s="247" t="s">
        <v>415</v>
      </c>
      <c r="C9" s="362">
        <v>0</v>
      </c>
      <c r="D9" s="362"/>
      <c r="E9" s="362"/>
      <c r="F9" s="362">
        <v>0</v>
      </c>
      <c r="G9" s="378">
        <v>0</v>
      </c>
      <c r="H9" s="379" t="e">
        <f t="shared" ref="H9:H21" si="0">G9/(C9+E9)</f>
        <v>#DIV/0!</v>
      </c>
    </row>
    <row r="10" spans="1:9" x14ac:dyDescent="0.2">
      <c r="A10" s="377">
        <v>3</v>
      </c>
      <c r="B10" s="247" t="s">
        <v>416</v>
      </c>
      <c r="C10" s="362">
        <v>0</v>
      </c>
      <c r="D10" s="362"/>
      <c r="E10" s="362"/>
      <c r="F10" s="362">
        <v>0</v>
      </c>
      <c r="G10" s="378">
        <v>0</v>
      </c>
      <c r="H10" s="379" t="e">
        <f t="shared" si="0"/>
        <v>#DIV/0!</v>
      </c>
    </row>
    <row r="11" spans="1:9" x14ac:dyDescent="0.2">
      <c r="A11" s="377">
        <v>4</v>
      </c>
      <c r="B11" s="247" t="s">
        <v>417</v>
      </c>
      <c r="C11" s="362">
        <v>0</v>
      </c>
      <c r="D11" s="362"/>
      <c r="E11" s="362"/>
      <c r="F11" s="362">
        <v>0</v>
      </c>
      <c r="G11" s="378">
        <v>0</v>
      </c>
      <c r="H11" s="379" t="e">
        <f t="shared" si="0"/>
        <v>#DIV/0!</v>
      </c>
    </row>
    <row r="12" spans="1:9" x14ac:dyDescent="0.2">
      <c r="A12" s="377">
        <v>5</v>
      </c>
      <c r="B12" s="247" t="s">
        <v>418</v>
      </c>
      <c r="C12" s="362">
        <v>0</v>
      </c>
      <c r="D12" s="362"/>
      <c r="E12" s="362"/>
      <c r="F12" s="362">
        <v>0</v>
      </c>
      <c r="G12" s="378">
        <v>0</v>
      </c>
      <c r="H12" s="379" t="e">
        <f t="shared" si="0"/>
        <v>#DIV/0!</v>
      </c>
    </row>
    <row r="13" spans="1:9" x14ac:dyDescent="0.2">
      <c r="A13" s="377">
        <v>6</v>
      </c>
      <c r="B13" s="247" t="s">
        <v>419</v>
      </c>
      <c r="C13" s="362">
        <v>6561177.7300000004</v>
      </c>
      <c r="D13" s="362"/>
      <c r="E13" s="362"/>
      <c r="F13" s="362">
        <v>5500812.2660000008</v>
      </c>
      <c r="G13" s="378">
        <v>5500812.2660000008</v>
      </c>
      <c r="H13" s="379">
        <f t="shared" si="0"/>
        <v>0.83838793770946984</v>
      </c>
    </row>
    <row r="14" spans="1:9" x14ac:dyDescent="0.2">
      <c r="A14" s="377">
        <v>7</v>
      </c>
      <c r="B14" s="247" t="s">
        <v>420</v>
      </c>
      <c r="C14" s="362">
        <v>16286453.460000008</v>
      </c>
      <c r="D14" s="362">
        <v>3453283.88</v>
      </c>
      <c r="E14" s="362">
        <v>2531820</v>
      </c>
      <c r="F14" s="362">
        <v>18818273.460000008</v>
      </c>
      <c r="G14" s="378">
        <v>18818273.460000008</v>
      </c>
      <c r="H14" s="379">
        <f t="shared" si="0"/>
        <v>1</v>
      </c>
    </row>
    <row r="15" spans="1:9" x14ac:dyDescent="0.2">
      <c r="A15" s="377">
        <v>8</v>
      </c>
      <c r="B15" s="247" t="s">
        <v>421</v>
      </c>
      <c r="C15" s="362">
        <v>5712365.0199999996</v>
      </c>
      <c r="D15" s="362"/>
      <c r="E15" s="362"/>
      <c r="F15" s="362">
        <v>5712365.0199999996</v>
      </c>
      <c r="G15" s="378">
        <v>5712365.0199999996</v>
      </c>
      <c r="H15" s="379">
        <f t="shared" si="0"/>
        <v>1</v>
      </c>
      <c r="I15" s="89" t="s">
        <v>461</v>
      </c>
    </row>
    <row r="16" spans="1:9" x14ac:dyDescent="0.2">
      <c r="A16" s="377">
        <v>9</v>
      </c>
      <c r="B16" s="247" t="s">
        <v>422</v>
      </c>
      <c r="C16" s="362">
        <v>0</v>
      </c>
      <c r="D16" s="362"/>
      <c r="E16" s="362"/>
      <c r="F16" s="362">
        <v>0</v>
      </c>
      <c r="G16" s="378">
        <v>0</v>
      </c>
      <c r="H16" s="379" t="e">
        <f t="shared" si="0"/>
        <v>#DIV/0!</v>
      </c>
    </row>
    <row r="17" spans="1:8" x14ac:dyDescent="0.2">
      <c r="A17" s="377">
        <v>10</v>
      </c>
      <c r="B17" s="247" t="s">
        <v>423</v>
      </c>
      <c r="C17" s="362">
        <v>679825.84999999986</v>
      </c>
      <c r="D17" s="362"/>
      <c r="E17" s="362"/>
      <c r="F17" s="362">
        <v>679825.84999999986</v>
      </c>
      <c r="G17" s="378">
        <v>679825.84999999986</v>
      </c>
      <c r="H17" s="379">
        <f t="shared" si="0"/>
        <v>1</v>
      </c>
    </row>
    <row r="18" spans="1:8" x14ac:dyDescent="0.2">
      <c r="A18" s="377">
        <v>11</v>
      </c>
      <c r="B18" s="247" t="s">
        <v>424</v>
      </c>
      <c r="C18" s="362">
        <v>53577.21</v>
      </c>
      <c r="D18" s="362"/>
      <c r="E18" s="362"/>
      <c r="F18" s="362">
        <v>80365.815000000002</v>
      </c>
      <c r="G18" s="378">
        <v>80365.815000000002</v>
      </c>
      <c r="H18" s="379">
        <f t="shared" si="0"/>
        <v>1.5</v>
      </c>
    </row>
    <row r="19" spans="1:8" x14ac:dyDescent="0.2">
      <c r="A19" s="377">
        <v>12</v>
      </c>
      <c r="B19" s="247" t="s">
        <v>425</v>
      </c>
      <c r="C19" s="362">
        <v>0</v>
      </c>
      <c r="D19" s="362"/>
      <c r="E19" s="362"/>
      <c r="F19" s="362">
        <v>0</v>
      </c>
      <c r="G19" s="378">
        <v>0</v>
      </c>
      <c r="H19" s="379" t="e">
        <f t="shared" si="0"/>
        <v>#DIV/0!</v>
      </c>
    </row>
    <row r="20" spans="1:8" x14ac:dyDescent="0.2">
      <c r="A20" s="377">
        <v>13</v>
      </c>
      <c r="B20" s="247" t="s">
        <v>426</v>
      </c>
      <c r="C20" s="362">
        <v>0</v>
      </c>
      <c r="D20" s="362"/>
      <c r="E20" s="362"/>
      <c r="F20" s="362">
        <v>0</v>
      </c>
      <c r="G20" s="378">
        <v>0</v>
      </c>
      <c r="H20" s="379" t="e">
        <f t="shared" si="0"/>
        <v>#DIV/0!</v>
      </c>
    </row>
    <row r="21" spans="1:8" x14ac:dyDescent="0.2">
      <c r="A21" s="377">
        <v>14</v>
      </c>
      <c r="B21" s="247" t="s">
        <v>427</v>
      </c>
      <c r="C21" s="362">
        <v>28695448.690000001</v>
      </c>
      <c r="D21" s="362"/>
      <c r="E21" s="362"/>
      <c r="F21" s="362">
        <v>26289633.908</v>
      </c>
      <c r="G21" s="378">
        <v>26289633.908</v>
      </c>
      <c r="H21" s="379">
        <f t="shared" si="0"/>
        <v>0.91616040550575539</v>
      </c>
    </row>
    <row r="22" spans="1:8" ht="13.5" thickBot="1" x14ac:dyDescent="0.25">
      <c r="A22" s="380"/>
      <c r="B22" s="381" t="s">
        <v>82</v>
      </c>
      <c r="C22" s="366">
        <f>SUM(C8:C21)</f>
        <v>89399881.719999999</v>
      </c>
      <c r="D22" s="366">
        <f>SUM(D8:D21)</f>
        <v>3453283.88</v>
      </c>
      <c r="E22" s="366">
        <f>SUM(E8:E21)</f>
        <v>2531820</v>
      </c>
      <c r="F22" s="366">
        <f>SUM(F8:F21)</f>
        <v>58391664.179000013</v>
      </c>
      <c r="G22" s="366">
        <f>SUM(G8:G21)</f>
        <v>58391664.179000013</v>
      </c>
      <c r="H22" s="382">
        <f>G22/(C22+E22)</f>
        <v>0.63516352995233138</v>
      </c>
    </row>
    <row r="24" spans="1:8" s="385" customFormat="1" x14ac:dyDescent="0.2">
      <c r="A24" s="348"/>
      <c r="B24" s="348"/>
      <c r="C24" s="383"/>
      <c r="D24" s="384"/>
      <c r="E24" s="384"/>
      <c r="F24" s="383"/>
      <c r="G24" s="383"/>
      <c r="H24" s="348"/>
    </row>
    <row r="28" spans="1:8" ht="10.5" customHeight="1" x14ac:dyDescent="0.2"/>
    <row r="31" spans="1:8" x14ac:dyDescent="0.2">
      <c r="E31" s="85"/>
    </row>
  </sheetData>
  <mergeCells count="5">
    <mergeCell ref="C6:C7"/>
    <mergeCell ref="D6:E6"/>
    <mergeCell ref="F6:F7"/>
    <mergeCell ref="G6:G7"/>
    <mergeCell ref="H6:H7"/>
  </mergeCells>
  <pageMargins left="0.7" right="0.7" top="0.75" bottom="0.75" header="0.3" footer="0.3"/>
  <pageSetup paperSize="0" orientation="portrait" horizontalDpi="0" verticalDpi="0" copies="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9E195-749C-4512-BC38-0BBF61D1BD2D}">
  <dimension ref="A1:L28"/>
  <sheetViews>
    <sheetView zoomScale="115" zoomScaleNormal="115" workbookViewId="0">
      <pane xSplit="2" ySplit="6" topLeftCell="E13" activePane="bottomRight" state="frozen"/>
      <selection activeCell="C22" sqref="C22"/>
      <selection pane="topRight" activeCell="C22" sqref="C22"/>
      <selection pane="bottomLeft" activeCell="C22" sqref="C22"/>
      <selection pane="bottomRight" activeCell="J28" sqref="J28"/>
    </sheetView>
  </sheetViews>
  <sheetFormatPr defaultColWidth="9.140625" defaultRowHeight="12.75" x14ac:dyDescent="0.2"/>
  <cols>
    <col min="1" max="1" width="10.5703125" style="17" bestFit="1" customWidth="1"/>
    <col min="2" max="2" width="54.7109375" style="17" customWidth="1"/>
    <col min="3" max="3" width="13.85546875" style="17" customWidth="1"/>
    <col min="4" max="4" width="13.5703125" style="17" bestFit="1" customWidth="1"/>
    <col min="5" max="5" width="14.42578125" style="17" customWidth="1"/>
    <col min="6" max="6" width="14.28515625" style="17" customWidth="1"/>
    <col min="7" max="7" width="13.28515625" style="17" customWidth="1"/>
    <col min="8" max="8" width="13.85546875" style="17" customWidth="1"/>
    <col min="9" max="9" width="15.85546875" style="17" customWidth="1"/>
    <col min="10" max="10" width="17.7109375" style="17" customWidth="1"/>
    <col min="11" max="11" width="14.5703125" style="17" customWidth="1"/>
    <col min="12" max="12" width="10.5703125" style="17" bestFit="1" customWidth="1"/>
    <col min="13" max="16384" width="9.140625" style="17"/>
  </cols>
  <sheetData>
    <row r="1" spans="1:12" x14ac:dyDescent="0.2">
      <c r="A1" s="17" t="s">
        <v>28</v>
      </c>
      <c r="B1" s="17" t="str">
        <f>'13. CRME'!B1</f>
        <v>სს სილქ ბანკი</v>
      </c>
    </row>
    <row r="2" spans="1:12" x14ac:dyDescent="0.2">
      <c r="A2" s="17" t="s">
        <v>29</v>
      </c>
      <c r="B2" s="63">
        <f>'13. CRME'!B2</f>
        <v>44834</v>
      </c>
    </row>
    <row r="4" spans="1:12" ht="13.5" thickBot="1" x14ac:dyDescent="0.25">
      <c r="A4" s="17" t="s">
        <v>462</v>
      </c>
      <c r="B4" s="233" t="s">
        <v>25</v>
      </c>
    </row>
    <row r="5" spans="1:12" ht="30" customHeight="1" x14ac:dyDescent="0.2">
      <c r="A5" s="677"/>
      <c r="B5" s="678"/>
      <c r="C5" s="679" t="s">
        <v>463</v>
      </c>
      <c r="D5" s="679"/>
      <c r="E5" s="679"/>
      <c r="F5" s="679" t="s">
        <v>464</v>
      </c>
      <c r="G5" s="679"/>
      <c r="H5" s="679"/>
      <c r="I5" s="679" t="s">
        <v>465</v>
      </c>
      <c r="J5" s="679"/>
      <c r="K5" s="680"/>
    </row>
    <row r="6" spans="1:12" x14ac:dyDescent="0.2">
      <c r="A6" s="386"/>
      <c r="B6" s="387"/>
      <c r="C6" s="194" t="s">
        <v>80</v>
      </c>
      <c r="D6" s="194" t="s">
        <v>120</v>
      </c>
      <c r="E6" s="194" t="s">
        <v>82</v>
      </c>
      <c r="F6" s="194" t="s">
        <v>80</v>
      </c>
      <c r="G6" s="194" t="s">
        <v>120</v>
      </c>
      <c r="H6" s="194" t="s">
        <v>82</v>
      </c>
      <c r="I6" s="194" t="s">
        <v>80</v>
      </c>
      <c r="J6" s="194" t="s">
        <v>120</v>
      </c>
      <c r="K6" s="388" t="s">
        <v>82</v>
      </c>
    </row>
    <row r="7" spans="1:12" x14ac:dyDescent="0.2">
      <c r="A7" s="389" t="s">
        <v>466</v>
      </c>
      <c r="B7" s="390"/>
      <c r="C7" s="390"/>
      <c r="D7" s="390"/>
      <c r="E7" s="390"/>
      <c r="F7" s="390"/>
      <c r="G7" s="390"/>
      <c r="H7" s="390"/>
      <c r="I7" s="390"/>
      <c r="J7" s="390"/>
      <c r="K7" s="391"/>
    </row>
    <row r="8" spans="1:12" x14ac:dyDescent="0.2">
      <c r="A8" s="392">
        <v>1</v>
      </c>
      <c r="B8" s="393" t="s">
        <v>466</v>
      </c>
      <c r="C8" s="394"/>
      <c r="D8" s="394"/>
      <c r="E8" s="394"/>
      <c r="F8" s="395">
        <v>30704429.150000002</v>
      </c>
      <c r="G8" s="395">
        <v>8365857.29</v>
      </c>
      <c r="H8" s="395">
        <f>F8+G8</f>
        <v>39070286.440000005</v>
      </c>
      <c r="I8" s="395">
        <v>26329384.430000003</v>
      </c>
      <c r="J8" s="395">
        <v>2168198.1799999997</v>
      </c>
      <c r="K8" s="396">
        <f>I8+J8</f>
        <v>28497582.610000003</v>
      </c>
    </row>
    <row r="9" spans="1:12" x14ac:dyDescent="0.2">
      <c r="A9" s="389" t="s">
        <v>467</v>
      </c>
      <c r="B9" s="390"/>
      <c r="C9" s="397"/>
      <c r="D9" s="397"/>
      <c r="E9" s="397"/>
      <c r="F9" s="397"/>
      <c r="G9" s="397"/>
      <c r="H9" s="397"/>
      <c r="I9" s="397"/>
      <c r="J9" s="397"/>
      <c r="K9" s="398"/>
    </row>
    <row r="10" spans="1:12" x14ac:dyDescent="0.2">
      <c r="A10" s="125">
        <v>2</v>
      </c>
      <c r="B10" s="399" t="s">
        <v>468</v>
      </c>
      <c r="C10" s="400">
        <v>750608.60000000009</v>
      </c>
      <c r="D10" s="401">
        <v>1339832.7200000002</v>
      </c>
      <c r="E10" s="401">
        <f>C10+D10</f>
        <v>2090441.3200000003</v>
      </c>
      <c r="F10" s="401">
        <v>226495.39835000003</v>
      </c>
      <c r="G10" s="401">
        <v>480649.57919999986</v>
      </c>
      <c r="H10" s="400">
        <f t="shared" ref="H10:H15" si="0">F10+G10</f>
        <v>707144.97754999995</v>
      </c>
      <c r="I10" s="400">
        <v>42070.188500000004</v>
      </c>
      <c r="J10" s="402">
        <v>73866.085000000006</v>
      </c>
      <c r="K10" s="403">
        <f t="shared" ref="K10:K15" si="1">SUM(I10:J10)</f>
        <v>115936.27350000001</v>
      </c>
    </row>
    <row r="11" spans="1:12" x14ac:dyDescent="0.2">
      <c r="A11" s="125">
        <v>3</v>
      </c>
      <c r="B11" s="399" t="s">
        <v>469</v>
      </c>
      <c r="C11" s="400">
        <v>11685733.159999998</v>
      </c>
      <c r="D11" s="401">
        <v>6351444.5700000003</v>
      </c>
      <c r="E11" s="401">
        <f t="shared" ref="E11:E16" si="2">C11+D11</f>
        <v>18037177.729999997</v>
      </c>
      <c r="F11" s="401">
        <v>6491290.3004999999</v>
      </c>
      <c r="G11" s="401">
        <v>3639684.7532500001</v>
      </c>
      <c r="H11" s="400">
        <f t="shared" si="0"/>
        <v>10130975.053750001</v>
      </c>
      <c r="I11" s="400">
        <v>4954806.3334999997</v>
      </c>
      <c r="J11" s="402">
        <v>1806002.4944999998</v>
      </c>
      <c r="K11" s="403">
        <f t="shared" si="1"/>
        <v>6760808.8279999997</v>
      </c>
      <c r="L11" s="404"/>
    </row>
    <row r="12" spans="1:12" x14ac:dyDescent="0.2">
      <c r="A12" s="125">
        <v>4</v>
      </c>
      <c r="B12" s="399" t="s">
        <v>470</v>
      </c>
      <c r="C12" s="400">
        <v>14580186</v>
      </c>
      <c r="D12" s="401">
        <v>0</v>
      </c>
      <c r="E12" s="401">
        <f t="shared" si="2"/>
        <v>14580186</v>
      </c>
      <c r="F12" s="401"/>
      <c r="G12" s="401"/>
      <c r="H12" s="400">
        <f t="shared" si="0"/>
        <v>0</v>
      </c>
      <c r="I12" s="400"/>
      <c r="J12" s="402">
        <v>0</v>
      </c>
      <c r="K12" s="403">
        <f t="shared" si="1"/>
        <v>0</v>
      </c>
      <c r="L12" s="404"/>
    </row>
    <row r="13" spans="1:12" x14ac:dyDescent="0.2">
      <c r="A13" s="125">
        <v>5</v>
      </c>
      <c r="B13" s="399" t="s">
        <v>471</v>
      </c>
      <c r="C13" s="400">
        <v>3605522.5600000005</v>
      </c>
      <c r="D13" s="401">
        <v>566830.53</v>
      </c>
      <c r="E13" s="401">
        <f t="shared" si="2"/>
        <v>4172353.0900000008</v>
      </c>
      <c r="F13" s="401">
        <v>786085.84659999993</v>
      </c>
      <c r="G13" s="401">
        <v>87825.190500000012</v>
      </c>
      <c r="H13" s="400">
        <f t="shared" si="0"/>
        <v>873911.03709999996</v>
      </c>
      <c r="I13" s="400">
        <v>220457.5295</v>
      </c>
      <c r="J13" s="402">
        <v>29741.832000000006</v>
      </c>
      <c r="K13" s="403">
        <f t="shared" si="1"/>
        <v>250199.3615</v>
      </c>
    </row>
    <row r="14" spans="1:12" x14ac:dyDescent="0.2">
      <c r="A14" s="125">
        <v>6</v>
      </c>
      <c r="B14" s="399" t="s">
        <v>472</v>
      </c>
      <c r="C14" s="400"/>
      <c r="D14" s="401"/>
      <c r="E14" s="401">
        <f t="shared" si="2"/>
        <v>0</v>
      </c>
      <c r="F14" s="401">
        <v>0</v>
      </c>
      <c r="G14" s="401">
        <v>0</v>
      </c>
      <c r="H14" s="400">
        <f t="shared" si="0"/>
        <v>0</v>
      </c>
      <c r="I14" s="400">
        <v>0</v>
      </c>
      <c r="J14" s="402">
        <v>0</v>
      </c>
      <c r="K14" s="403">
        <f t="shared" si="1"/>
        <v>0</v>
      </c>
    </row>
    <row r="15" spans="1:12" x14ac:dyDescent="0.2">
      <c r="A15" s="125">
        <v>7</v>
      </c>
      <c r="B15" s="399" t="s">
        <v>473</v>
      </c>
      <c r="C15" s="400">
        <v>1400431.9</v>
      </c>
      <c r="D15" s="401">
        <v>749845.16</v>
      </c>
      <c r="E15" s="401">
        <f t="shared" si="2"/>
        <v>2150277.06</v>
      </c>
      <c r="F15" s="401">
        <v>1400431.9</v>
      </c>
      <c r="G15" s="401">
        <v>749845.16</v>
      </c>
      <c r="H15" s="400">
        <f t="shared" si="0"/>
        <v>2150277.06</v>
      </c>
      <c r="I15" s="400">
        <v>1400431.9</v>
      </c>
      <c r="J15" s="402">
        <v>749845.16</v>
      </c>
      <c r="K15" s="403">
        <f t="shared" si="1"/>
        <v>2150277.06</v>
      </c>
    </row>
    <row r="16" spans="1:12" x14ac:dyDescent="0.2">
      <c r="A16" s="125">
        <v>8</v>
      </c>
      <c r="B16" s="405" t="s">
        <v>474</v>
      </c>
      <c r="C16" s="400">
        <f>SUM(C10:C15)</f>
        <v>32022482.219999999</v>
      </c>
      <c r="D16" s="400">
        <f>SUM(D10:D15)</f>
        <v>9007952.9800000004</v>
      </c>
      <c r="E16" s="401">
        <f t="shared" si="2"/>
        <v>41030435.200000003</v>
      </c>
      <c r="F16" s="401">
        <f>SUM(F10:F15)</f>
        <v>8904303.4454500005</v>
      </c>
      <c r="G16" s="401">
        <f>SUM(G10:G15)</f>
        <v>4958004.6829500003</v>
      </c>
      <c r="H16" s="400">
        <f>F16+G16</f>
        <v>13862308.128400002</v>
      </c>
      <c r="I16" s="402">
        <f>SUM(I10:I15)</f>
        <v>6617765.9515000004</v>
      </c>
      <c r="J16" s="402">
        <f>SUM(J10:J15)</f>
        <v>2659455.5714999996</v>
      </c>
      <c r="K16" s="403">
        <f>SUM(K10:K15)</f>
        <v>9277221.523</v>
      </c>
    </row>
    <row r="17" spans="1:11" x14ac:dyDescent="0.2">
      <c r="A17" s="389" t="s">
        <v>475</v>
      </c>
      <c r="B17" s="390"/>
      <c r="C17" s="397"/>
      <c r="D17" s="397"/>
      <c r="E17" s="397"/>
      <c r="F17" s="397"/>
      <c r="G17" s="397"/>
      <c r="H17" s="397"/>
      <c r="I17" s="397"/>
      <c r="J17" s="397"/>
      <c r="K17" s="398"/>
    </row>
    <row r="18" spans="1:11" x14ac:dyDescent="0.2">
      <c r="A18" s="125">
        <v>9</v>
      </c>
      <c r="B18" s="399" t="s">
        <v>476</v>
      </c>
      <c r="C18" s="400">
        <v>0</v>
      </c>
      <c r="D18" s="401">
        <v>0</v>
      </c>
      <c r="E18" s="401">
        <f>C18+D18</f>
        <v>0</v>
      </c>
      <c r="F18" s="401"/>
      <c r="G18" s="401"/>
      <c r="H18" s="401">
        <f>SUM(F18:G18)</f>
        <v>0</v>
      </c>
      <c r="I18" s="401"/>
      <c r="J18" s="401"/>
      <c r="K18" s="403">
        <f>SUM(I18:J18)</f>
        <v>0</v>
      </c>
    </row>
    <row r="19" spans="1:11" x14ac:dyDescent="0.2">
      <c r="A19" s="125">
        <v>10</v>
      </c>
      <c r="B19" s="399" t="s">
        <v>477</v>
      </c>
      <c r="C19" s="400">
        <v>16986244.710000001</v>
      </c>
      <c r="D19" s="401">
        <v>10582026.260000002</v>
      </c>
      <c r="E19" s="401">
        <f>C19+D19</f>
        <v>27568270.970000003</v>
      </c>
      <c r="F19" s="401">
        <v>181241.36500000002</v>
      </c>
      <c r="G19" s="401">
        <v>26254.15</v>
      </c>
      <c r="H19" s="401">
        <f>SUM(F19:G19)</f>
        <v>207495.51500000001</v>
      </c>
      <c r="I19" s="400">
        <v>4556286.0850000009</v>
      </c>
      <c r="J19" s="402">
        <v>6392934.1600000011</v>
      </c>
      <c r="K19" s="403">
        <f>SUM(I19:J19)</f>
        <v>10949220.245000001</v>
      </c>
    </row>
    <row r="20" spans="1:11" ht="15" x14ac:dyDescent="0.25">
      <c r="A20" s="125">
        <v>11</v>
      </c>
      <c r="B20" s="399" t="s">
        <v>478</v>
      </c>
      <c r="C20" s="406">
        <v>3993289.6500000004</v>
      </c>
      <c r="D20" s="406">
        <v>0</v>
      </c>
      <c r="E20" s="401">
        <f>C20+D20</f>
        <v>3993289.6500000004</v>
      </c>
      <c r="F20" s="401">
        <v>400000</v>
      </c>
      <c r="G20" s="401">
        <v>0</v>
      </c>
      <c r="H20" s="401">
        <f>SUM(F20:G20)</f>
        <v>400000</v>
      </c>
      <c r="I20" s="401">
        <v>400000</v>
      </c>
      <c r="J20" s="401">
        <v>0</v>
      </c>
      <c r="K20" s="403">
        <f>SUM(I20:J20)</f>
        <v>400000</v>
      </c>
    </row>
    <row r="21" spans="1:11" ht="13.5" thickBot="1" x14ac:dyDescent="0.25">
      <c r="A21" s="134">
        <v>12</v>
      </c>
      <c r="B21" s="407" t="s">
        <v>479</v>
      </c>
      <c r="C21" s="408">
        <f>SUM(C18:C20)</f>
        <v>20979534.359999999</v>
      </c>
      <c r="D21" s="408">
        <f>SUM(D18:D20)</f>
        <v>10582026.260000002</v>
      </c>
      <c r="E21" s="408">
        <f>C21+D21</f>
        <v>31561560.620000001</v>
      </c>
      <c r="F21" s="409">
        <f>SUM(F18:F20)</f>
        <v>581241.36499999999</v>
      </c>
      <c r="G21" s="409">
        <f>SUM(G18:G20)</f>
        <v>26254.15</v>
      </c>
      <c r="H21" s="409">
        <f>SUM(H18:H20)</f>
        <v>607495.51500000001</v>
      </c>
      <c r="I21" s="409">
        <f>SUM(I18:I20)</f>
        <v>4956286.0850000009</v>
      </c>
      <c r="J21" s="409">
        <f>SUM(J18:J20)</f>
        <v>6392934.1600000011</v>
      </c>
      <c r="K21" s="403">
        <f>SUM(I21:J21)</f>
        <v>11349220.245000001</v>
      </c>
    </row>
    <row r="22" spans="1:11" ht="38.25" customHeight="1" thickBot="1" x14ac:dyDescent="0.25">
      <c r="A22" s="410"/>
      <c r="B22" s="411"/>
      <c r="C22" s="411"/>
      <c r="D22" s="411"/>
      <c r="E22" s="411"/>
      <c r="F22" s="681" t="s">
        <v>480</v>
      </c>
      <c r="G22" s="679"/>
      <c r="H22" s="679"/>
      <c r="I22" s="681" t="s">
        <v>481</v>
      </c>
      <c r="J22" s="679"/>
      <c r="K22" s="680"/>
    </row>
    <row r="23" spans="1:11" ht="13.5" thickBot="1" x14ac:dyDescent="0.25">
      <c r="A23" s="412">
        <v>13</v>
      </c>
      <c r="B23" s="413" t="s">
        <v>466</v>
      </c>
      <c r="C23" s="414"/>
      <c r="D23" s="414"/>
      <c r="E23" s="414"/>
      <c r="F23" s="415">
        <f>F8</f>
        <v>30704429.150000002</v>
      </c>
      <c r="G23" s="415">
        <f>G8</f>
        <v>8365857.29</v>
      </c>
      <c r="H23" s="415">
        <f>F23+G23</f>
        <v>39070286.440000005</v>
      </c>
      <c r="I23" s="415">
        <f>I8</f>
        <v>26329384.430000003</v>
      </c>
      <c r="J23" s="415">
        <f>J8</f>
        <v>2168198.1799999997</v>
      </c>
      <c r="K23" s="416">
        <f>I23+J23</f>
        <v>28497582.610000003</v>
      </c>
    </row>
    <row r="24" spans="1:11" ht="13.5" thickBot="1" x14ac:dyDescent="0.25">
      <c r="A24" s="417">
        <v>14</v>
      </c>
      <c r="B24" s="418" t="s">
        <v>482</v>
      </c>
      <c r="C24" s="419"/>
      <c r="D24" s="420"/>
      <c r="E24" s="421"/>
      <c r="F24" s="422">
        <v>8323062.0804500002</v>
      </c>
      <c r="G24" s="422">
        <v>4931750.5329499999</v>
      </c>
      <c r="H24" s="422">
        <f>F24+G24</f>
        <v>13254812.613400001</v>
      </c>
      <c r="I24" s="400">
        <v>1661479.8664999995</v>
      </c>
      <c r="J24" s="400">
        <v>664863.8928749999</v>
      </c>
      <c r="K24" s="416">
        <f>I24+J24</f>
        <v>2326343.7593749994</v>
      </c>
    </row>
    <row r="25" spans="1:11" ht="13.5" thickBot="1" x14ac:dyDescent="0.25">
      <c r="A25" s="423">
        <v>15</v>
      </c>
      <c r="B25" s="424" t="s">
        <v>68</v>
      </c>
      <c r="C25" s="425"/>
      <c r="D25" s="425"/>
      <c r="E25" s="425"/>
      <c r="F25" s="426">
        <f t="shared" ref="F25:K25" si="3">F23/F24</f>
        <v>3.6890784729482538</v>
      </c>
      <c r="G25" s="426">
        <f t="shared" si="3"/>
        <v>1.6963261288473646</v>
      </c>
      <c r="H25" s="426">
        <f t="shared" si="3"/>
        <v>2.9476302366207543</v>
      </c>
      <c r="I25" s="426">
        <f t="shared" si="3"/>
        <v>15.846947628359967</v>
      </c>
      <c r="J25" s="426">
        <f t="shared" si="3"/>
        <v>3.2611158512824212</v>
      </c>
      <c r="K25" s="427">
        <f t="shared" si="3"/>
        <v>12.249944787891634</v>
      </c>
    </row>
    <row r="28" spans="1:11" ht="63.75" x14ac:dyDescent="0.2">
      <c r="B28" s="154" t="s">
        <v>483</v>
      </c>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2A44-E468-4A41-A750-F3859AB9E851}">
  <dimension ref="A1:N24"/>
  <sheetViews>
    <sheetView zoomScale="90" zoomScaleNormal="90" workbookViewId="0">
      <pane xSplit="1" ySplit="5" topLeftCell="C6" activePane="bottomRight" state="frozen"/>
      <selection activeCell="C22" sqref="C22"/>
      <selection pane="topRight" activeCell="C22" sqref="C22"/>
      <selection pane="bottomLeft" activeCell="C22" sqref="C22"/>
      <selection pane="bottomRight" activeCell="C8" sqref="C8"/>
    </sheetView>
  </sheetViews>
  <sheetFormatPr defaultColWidth="9.140625" defaultRowHeight="15" x14ac:dyDescent="0.3"/>
  <cols>
    <col min="1" max="1" width="10.5703125" style="287" bestFit="1" customWidth="1"/>
    <col min="2" max="2" width="79.85546875" style="287" customWidth="1"/>
    <col min="3" max="3" width="16.5703125" style="287" customWidth="1"/>
    <col min="4" max="4" width="13.140625" style="287" customWidth="1"/>
    <col min="5" max="5" width="18.28515625" style="287" bestFit="1" customWidth="1"/>
    <col min="6" max="13" width="10.7109375" style="287" customWidth="1"/>
    <col min="14" max="14" width="31" style="287" bestFit="1" customWidth="1"/>
    <col min="15" max="16384" width="9.140625" style="89"/>
  </cols>
  <sheetData>
    <row r="1" spans="1:14" x14ac:dyDescent="0.3">
      <c r="A1" s="17" t="s">
        <v>28</v>
      </c>
      <c r="B1" s="287" t="str">
        <f>'14. LCR'!B1</f>
        <v>სს სილქ ბანკი</v>
      </c>
    </row>
    <row r="2" spans="1:14" ht="14.25" customHeight="1" x14ac:dyDescent="0.3">
      <c r="A2" s="287" t="s">
        <v>29</v>
      </c>
      <c r="B2" s="428">
        <f>'14. LCR'!B2</f>
        <v>44834</v>
      </c>
    </row>
    <row r="3" spans="1:14" ht="14.25" customHeight="1" x14ac:dyDescent="0.3"/>
    <row r="4" spans="1:14" ht="15.75" thickBot="1" x14ac:dyDescent="0.35">
      <c r="A4" s="17" t="s">
        <v>484</v>
      </c>
      <c r="B4" s="429" t="s">
        <v>26</v>
      </c>
    </row>
    <row r="5" spans="1:14" s="434" customFormat="1" ht="12.75" x14ac:dyDescent="0.2">
      <c r="A5" s="430"/>
      <c r="B5" s="431"/>
      <c r="C5" s="432" t="s">
        <v>280</v>
      </c>
      <c r="D5" s="432" t="s">
        <v>281</v>
      </c>
      <c r="E5" s="432" t="s">
        <v>282</v>
      </c>
      <c r="F5" s="432" t="s">
        <v>396</v>
      </c>
      <c r="G5" s="432" t="s">
        <v>397</v>
      </c>
      <c r="H5" s="432" t="s">
        <v>398</v>
      </c>
      <c r="I5" s="432" t="s">
        <v>399</v>
      </c>
      <c r="J5" s="432" t="s">
        <v>400</v>
      </c>
      <c r="K5" s="432" t="s">
        <v>401</v>
      </c>
      <c r="L5" s="432" t="s">
        <v>402</v>
      </c>
      <c r="M5" s="432" t="s">
        <v>403</v>
      </c>
      <c r="N5" s="433" t="s">
        <v>404</v>
      </c>
    </row>
    <row r="6" spans="1:14" ht="45" x14ac:dyDescent="0.3">
      <c r="A6" s="435"/>
      <c r="B6" s="436"/>
      <c r="C6" s="437" t="s">
        <v>485</v>
      </c>
      <c r="D6" s="438" t="s">
        <v>486</v>
      </c>
      <c r="E6" s="439" t="s">
        <v>487</v>
      </c>
      <c r="F6" s="440">
        <v>0</v>
      </c>
      <c r="G6" s="440">
        <v>0.2</v>
      </c>
      <c r="H6" s="440">
        <v>0.35</v>
      </c>
      <c r="I6" s="440">
        <v>0.5</v>
      </c>
      <c r="J6" s="440">
        <v>0.75</v>
      </c>
      <c r="K6" s="440">
        <v>1</v>
      </c>
      <c r="L6" s="440">
        <v>1.5</v>
      </c>
      <c r="M6" s="440">
        <v>2.5</v>
      </c>
      <c r="N6" s="441" t="s">
        <v>26</v>
      </c>
    </row>
    <row r="7" spans="1:14" x14ac:dyDescent="0.3">
      <c r="A7" s="442">
        <v>1</v>
      </c>
      <c r="B7" s="443" t="s">
        <v>488</v>
      </c>
      <c r="C7" s="444">
        <f>SUM(C8:C13)</f>
        <v>9974598.6600000001</v>
      </c>
      <c r="D7" s="436"/>
      <c r="E7" s="445">
        <f t="shared" ref="E7:M7" si="0">SUM(E8:E13)</f>
        <v>199491.97320000001</v>
      </c>
      <c r="F7" s="444">
        <f>SUM(F8:F13)</f>
        <v>0</v>
      </c>
      <c r="G7" s="444">
        <f t="shared" si="0"/>
        <v>0</v>
      </c>
      <c r="H7" s="444">
        <f t="shared" si="0"/>
        <v>0</v>
      </c>
      <c r="I7" s="444">
        <f t="shared" si="0"/>
        <v>0</v>
      </c>
      <c r="J7" s="444">
        <f t="shared" si="0"/>
        <v>0</v>
      </c>
      <c r="K7" s="444">
        <f t="shared" si="0"/>
        <v>199491.97320000001</v>
      </c>
      <c r="L7" s="444">
        <f t="shared" si="0"/>
        <v>0</v>
      </c>
      <c r="M7" s="444">
        <f t="shared" si="0"/>
        <v>0</v>
      </c>
      <c r="N7" s="446">
        <f>SUM(N8:N13)</f>
        <v>199491.97320000001</v>
      </c>
    </row>
    <row r="8" spans="1:14" x14ac:dyDescent="0.3">
      <c r="A8" s="442">
        <v>1.1000000000000001</v>
      </c>
      <c r="B8" s="447" t="s">
        <v>489</v>
      </c>
      <c r="C8" s="448">
        <v>9974598.6600000001</v>
      </c>
      <c r="D8" s="449">
        <v>0.02</v>
      </c>
      <c r="E8" s="445">
        <f>C8*D8</f>
        <v>199491.97320000001</v>
      </c>
      <c r="F8" s="448"/>
      <c r="G8" s="448"/>
      <c r="H8" s="448"/>
      <c r="I8" s="448"/>
      <c r="J8" s="448"/>
      <c r="K8" s="448">
        <f>E8</f>
        <v>199491.97320000001</v>
      </c>
      <c r="L8" s="448"/>
      <c r="M8" s="448"/>
      <c r="N8" s="446">
        <f t="shared" ref="N8:N13" si="1">SUMPRODUCT($F$6:$M$6,F8:M8)</f>
        <v>199491.97320000001</v>
      </c>
    </row>
    <row r="9" spans="1:14" x14ac:dyDescent="0.3">
      <c r="A9" s="442">
        <v>1.2</v>
      </c>
      <c r="B9" s="447" t="s">
        <v>490</v>
      </c>
      <c r="C9" s="448">
        <v>0</v>
      </c>
      <c r="D9" s="449">
        <v>0.05</v>
      </c>
      <c r="E9" s="445">
        <f>C9*D9</f>
        <v>0</v>
      </c>
      <c r="F9" s="448"/>
      <c r="G9" s="448"/>
      <c r="H9" s="448"/>
      <c r="I9" s="448"/>
      <c r="J9" s="448"/>
      <c r="K9" s="448"/>
      <c r="L9" s="448"/>
      <c r="M9" s="448"/>
      <c r="N9" s="446">
        <f t="shared" si="1"/>
        <v>0</v>
      </c>
    </row>
    <row r="10" spans="1:14" x14ac:dyDescent="0.3">
      <c r="A10" s="442">
        <v>1.3</v>
      </c>
      <c r="B10" s="447" t="s">
        <v>491</v>
      </c>
      <c r="C10" s="448">
        <v>0</v>
      </c>
      <c r="D10" s="449">
        <v>0.08</v>
      </c>
      <c r="E10" s="445">
        <f>C10*D10</f>
        <v>0</v>
      </c>
      <c r="F10" s="448"/>
      <c r="G10" s="448"/>
      <c r="H10" s="448"/>
      <c r="I10" s="448"/>
      <c r="J10" s="448"/>
      <c r="K10" s="448"/>
      <c r="L10" s="448"/>
      <c r="M10" s="448"/>
      <c r="N10" s="446">
        <f t="shared" si="1"/>
        <v>0</v>
      </c>
    </row>
    <row r="11" spans="1:14" x14ac:dyDescent="0.3">
      <c r="A11" s="442">
        <v>1.4</v>
      </c>
      <c r="B11" s="447" t="s">
        <v>492</v>
      </c>
      <c r="C11" s="448">
        <v>0</v>
      </c>
      <c r="D11" s="449">
        <v>0.11</v>
      </c>
      <c r="E11" s="445">
        <f>C11*D11</f>
        <v>0</v>
      </c>
      <c r="F11" s="448"/>
      <c r="G11" s="448"/>
      <c r="H11" s="448"/>
      <c r="I11" s="448"/>
      <c r="J11" s="448"/>
      <c r="K11" s="448"/>
      <c r="L11" s="448"/>
      <c r="M11" s="448"/>
      <c r="N11" s="446">
        <f t="shared" si="1"/>
        <v>0</v>
      </c>
    </row>
    <row r="12" spans="1:14" x14ac:dyDescent="0.3">
      <c r="A12" s="442">
        <v>1.5</v>
      </c>
      <c r="B12" s="447" t="s">
        <v>493</v>
      </c>
      <c r="C12" s="448">
        <v>0</v>
      </c>
      <c r="D12" s="449">
        <v>0.14000000000000001</v>
      </c>
      <c r="E12" s="445">
        <f>C12*D12</f>
        <v>0</v>
      </c>
      <c r="F12" s="448"/>
      <c r="G12" s="448"/>
      <c r="H12" s="448"/>
      <c r="I12" s="448"/>
      <c r="J12" s="448"/>
      <c r="K12" s="448"/>
      <c r="L12" s="448"/>
      <c r="M12" s="448"/>
      <c r="N12" s="446">
        <f t="shared" si="1"/>
        <v>0</v>
      </c>
    </row>
    <row r="13" spans="1:14" x14ac:dyDescent="0.3">
      <c r="A13" s="442">
        <v>1.6</v>
      </c>
      <c r="B13" s="450" t="s">
        <v>494</v>
      </c>
      <c r="C13" s="448">
        <v>0</v>
      </c>
      <c r="D13" s="451"/>
      <c r="E13" s="448"/>
      <c r="F13" s="448"/>
      <c r="G13" s="448"/>
      <c r="H13" s="448"/>
      <c r="I13" s="448"/>
      <c r="J13" s="448"/>
      <c r="K13" s="448"/>
      <c r="L13" s="448"/>
      <c r="M13" s="448"/>
      <c r="N13" s="446">
        <f t="shared" si="1"/>
        <v>0</v>
      </c>
    </row>
    <row r="14" spans="1:14" x14ac:dyDescent="0.3">
      <c r="A14" s="442">
        <v>2</v>
      </c>
      <c r="B14" s="452" t="s">
        <v>495</v>
      </c>
      <c r="C14" s="444">
        <f>SUM(C15:C20)</f>
        <v>0</v>
      </c>
      <c r="D14" s="436"/>
      <c r="E14" s="445">
        <f t="shared" ref="E14:M14" si="2">SUM(E15:E20)</f>
        <v>0</v>
      </c>
      <c r="F14" s="448">
        <f t="shared" si="2"/>
        <v>0</v>
      </c>
      <c r="G14" s="448">
        <f t="shared" si="2"/>
        <v>0</v>
      </c>
      <c r="H14" s="448">
        <f t="shared" si="2"/>
        <v>0</v>
      </c>
      <c r="I14" s="448">
        <f t="shared" si="2"/>
        <v>0</v>
      </c>
      <c r="J14" s="448">
        <f t="shared" si="2"/>
        <v>0</v>
      </c>
      <c r="K14" s="448">
        <f t="shared" si="2"/>
        <v>0</v>
      </c>
      <c r="L14" s="448">
        <f t="shared" si="2"/>
        <v>0</v>
      </c>
      <c r="M14" s="448">
        <f t="shared" si="2"/>
        <v>0</v>
      </c>
      <c r="N14" s="446">
        <f>SUM(N15:N20)</f>
        <v>0</v>
      </c>
    </row>
    <row r="15" spans="1:14" x14ac:dyDescent="0.3">
      <c r="A15" s="442">
        <v>2.1</v>
      </c>
      <c r="B15" s="450" t="s">
        <v>489</v>
      </c>
      <c r="C15" s="448"/>
      <c r="D15" s="449">
        <v>5.0000000000000001E-3</v>
      </c>
      <c r="E15" s="445">
        <f>C15*D15</f>
        <v>0</v>
      </c>
      <c r="F15" s="448"/>
      <c r="G15" s="448"/>
      <c r="H15" s="448"/>
      <c r="I15" s="448"/>
      <c r="J15" s="448"/>
      <c r="K15" s="448"/>
      <c r="L15" s="448"/>
      <c r="M15" s="448"/>
      <c r="N15" s="446">
        <f t="shared" ref="N15:N20" si="3">SUMPRODUCT($F$6:$M$6,F15:M15)</f>
        <v>0</v>
      </c>
    </row>
    <row r="16" spans="1:14" x14ac:dyDescent="0.3">
      <c r="A16" s="442">
        <v>2.2000000000000002</v>
      </c>
      <c r="B16" s="450" t="s">
        <v>490</v>
      </c>
      <c r="C16" s="448"/>
      <c r="D16" s="449">
        <v>0.01</v>
      </c>
      <c r="E16" s="445">
        <f>C16*D16</f>
        <v>0</v>
      </c>
      <c r="F16" s="448"/>
      <c r="G16" s="448"/>
      <c r="H16" s="448"/>
      <c r="I16" s="448"/>
      <c r="J16" s="448"/>
      <c r="K16" s="448"/>
      <c r="L16" s="448"/>
      <c r="M16" s="448"/>
      <c r="N16" s="446">
        <f t="shared" si="3"/>
        <v>0</v>
      </c>
    </row>
    <row r="17" spans="1:14" x14ac:dyDescent="0.3">
      <c r="A17" s="442">
        <v>2.2999999999999998</v>
      </c>
      <c r="B17" s="450" t="s">
        <v>491</v>
      </c>
      <c r="C17" s="448"/>
      <c r="D17" s="449">
        <v>0.02</v>
      </c>
      <c r="E17" s="445">
        <f>C17*D17</f>
        <v>0</v>
      </c>
      <c r="F17" s="448"/>
      <c r="G17" s="448"/>
      <c r="H17" s="448"/>
      <c r="I17" s="448"/>
      <c r="J17" s="448"/>
      <c r="K17" s="448"/>
      <c r="L17" s="448"/>
      <c r="M17" s="448"/>
      <c r="N17" s="446">
        <f t="shared" si="3"/>
        <v>0</v>
      </c>
    </row>
    <row r="18" spans="1:14" x14ac:dyDescent="0.3">
      <c r="A18" s="442">
        <v>2.4</v>
      </c>
      <c r="B18" s="450" t="s">
        <v>492</v>
      </c>
      <c r="C18" s="448"/>
      <c r="D18" s="449">
        <v>0.03</v>
      </c>
      <c r="E18" s="445">
        <f>C18*D18</f>
        <v>0</v>
      </c>
      <c r="F18" s="448"/>
      <c r="G18" s="448"/>
      <c r="H18" s="448"/>
      <c r="I18" s="448"/>
      <c r="J18" s="448"/>
      <c r="K18" s="448"/>
      <c r="L18" s="448"/>
      <c r="M18" s="448"/>
      <c r="N18" s="446">
        <f t="shared" si="3"/>
        <v>0</v>
      </c>
    </row>
    <row r="19" spans="1:14" x14ac:dyDescent="0.3">
      <c r="A19" s="442">
        <v>2.5</v>
      </c>
      <c r="B19" s="450" t="s">
        <v>493</v>
      </c>
      <c r="C19" s="448"/>
      <c r="D19" s="449">
        <v>0.04</v>
      </c>
      <c r="E19" s="445">
        <f>C19*D19</f>
        <v>0</v>
      </c>
      <c r="F19" s="448"/>
      <c r="G19" s="448"/>
      <c r="H19" s="448"/>
      <c r="I19" s="448"/>
      <c r="J19" s="448"/>
      <c r="K19" s="448"/>
      <c r="L19" s="448"/>
      <c r="M19" s="448"/>
      <c r="N19" s="446">
        <f t="shared" si="3"/>
        <v>0</v>
      </c>
    </row>
    <row r="20" spans="1:14" x14ac:dyDescent="0.3">
      <c r="A20" s="442">
        <v>2.6</v>
      </c>
      <c r="B20" s="450" t="s">
        <v>494</v>
      </c>
      <c r="C20" s="448"/>
      <c r="D20" s="451"/>
      <c r="E20" s="453"/>
      <c r="F20" s="448"/>
      <c r="G20" s="448"/>
      <c r="H20" s="448"/>
      <c r="I20" s="448"/>
      <c r="J20" s="448"/>
      <c r="K20" s="448"/>
      <c r="L20" s="448"/>
      <c r="M20" s="448"/>
      <c r="N20" s="446">
        <f t="shared" si="3"/>
        <v>0</v>
      </c>
    </row>
    <row r="21" spans="1:14" ht="15.75" thickBot="1" x14ac:dyDescent="0.35">
      <c r="A21" s="454">
        <v>3</v>
      </c>
      <c r="B21" s="455" t="s">
        <v>82</v>
      </c>
      <c r="C21" s="456">
        <f>C14+C7</f>
        <v>9974598.6600000001</v>
      </c>
      <c r="D21" s="457"/>
      <c r="E21" s="458">
        <f>E14+E7</f>
        <v>199491.97320000001</v>
      </c>
      <c r="F21" s="459">
        <f>F7+F14</f>
        <v>0</v>
      </c>
      <c r="G21" s="459">
        <f t="shared" ref="G21:L21" si="4">G7+G14</f>
        <v>0</v>
      </c>
      <c r="H21" s="459">
        <f t="shared" si="4"/>
        <v>0</v>
      </c>
      <c r="I21" s="459">
        <f t="shared" si="4"/>
        <v>0</v>
      </c>
      <c r="J21" s="459">
        <f t="shared" si="4"/>
        <v>0</v>
      </c>
      <c r="K21" s="459">
        <f t="shared" si="4"/>
        <v>199491.97320000001</v>
      </c>
      <c r="L21" s="459">
        <f t="shared" si="4"/>
        <v>0</v>
      </c>
      <c r="M21" s="459">
        <f>M7+M14</f>
        <v>0</v>
      </c>
      <c r="N21" s="460">
        <f>N14+N7</f>
        <v>199491.97320000001</v>
      </c>
    </row>
    <row r="22" spans="1:14" x14ac:dyDescent="0.3">
      <c r="E22" s="329"/>
      <c r="F22" s="329"/>
      <c r="G22" s="329"/>
      <c r="H22" s="329"/>
      <c r="I22" s="329"/>
      <c r="J22" s="329"/>
      <c r="K22" s="329"/>
      <c r="L22" s="329"/>
      <c r="M22" s="329"/>
    </row>
    <row r="24" spans="1:14" x14ac:dyDescent="0.3">
      <c r="C24" s="461">
        <v>0</v>
      </c>
      <c r="E24" s="461">
        <v>0</v>
      </c>
      <c r="F24" s="461">
        <v>0</v>
      </c>
      <c r="G24" s="461">
        <v>0</v>
      </c>
      <c r="H24" s="461">
        <v>0</v>
      </c>
      <c r="I24" s="461">
        <v>0</v>
      </c>
      <c r="J24" s="461">
        <v>0</v>
      </c>
      <c r="K24" s="462">
        <v>0</v>
      </c>
      <c r="L24" s="461">
        <v>0</v>
      </c>
      <c r="M24" s="461">
        <v>0</v>
      </c>
      <c r="N24" s="461">
        <v>0</v>
      </c>
    </row>
  </sheetData>
  <conditionalFormatting sqref="E8:E12">
    <cfRule type="expression" dxfId="20" priority="2">
      <formula>(C8*D8)&lt;&gt;SUM(#REF!)</formula>
    </cfRule>
  </conditionalFormatting>
  <conditionalFormatting sqref="E20">
    <cfRule type="expression" dxfId="19" priority="3">
      <formula>$E$88&lt;&gt;SUM(#REF!)</formula>
    </cfRule>
  </conditionalFormatting>
  <conditionalFormatting sqref="E15:E19">
    <cfRule type="expression" dxfId="18" priority="1">
      <formula>(C15*D15)&lt;&gt;SUM(#REF!)</formula>
    </cfRule>
  </conditionalFormatting>
  <pageMargins left="0.7" right="0.7" top="0.75" bottom="0.75" header="0.3" footer="0.3"/>
  <pageSetup paperSize="0" orientation="portrait" horizontalDpi="0" verticalDpi="0" copies="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D78DB-670F-443C-98A2-8F4A5FB46D7B}">
  <dimension ref="A1:H41"/>
  <sheetViews>
    <sheetView workbookViewId="0">
      <selection activeCell="C6" sqref="C6:C38"/>
    </sheetView>
  </sheetViews>
  <sheetFormatPr defaultRowHeight="15" x14ac:dyDescent="0.25"/>
  <cols>
    <col min="1" max="1" width="11.42578125" customWidth="1"/>
    <col min="2" max="2" width="76.85546875" style="220" customWidth="1"/>
    <col min="3" max="3" width="22.85546875" customWidth="1"/>
  </cols>
  <sheetData>
    <row r="1" spans="1:8" x14ac:dyDescent="0.25">
      <c r="A1" s="17" t="s">
        <v>28</v>
      </c>
      <c r="B1" t="str">
        <f>'15. CCR'!B1</f>
        <v>სს სილქ ბანკი</v>
      </c>
    </row>
    <row r="2" spans="1:8" x14ac:dyDescent="0.25">
      <c r="A2" s="17" t="s">
        <v>29</v>
      </c>
      <c r="B2" s="121">
        <f>'14. LCR'!B2</f>
        <v>44834</v>
      </c>
    </row>
    <row r="3" spans="1:8" x14ac:dyDescent="0.25">
      <c r="A3" s="17"/>
      <c r="B3"/>
    </row>
    <row r="4" spans="1:8" x14ac:dyDescent="0.25">
      <c r="A4" s="17" t="s">
        <v>496</v>
      </c>
      <c r="B4" t="s">
        <v>27</v>
      </c>
    </row>
    <row r="5" spans="1:8" x14ac:dyDescent="0.25">
      <c r="A5" s="463">
        <v>3</v>
      </c>
      <c r="B5" s="463" t="s">
        <v>497</v>
      </c>
      <c r="C5" s="464"/>
    </row>
    <row r="6" spans="1:8" x14ac:dyDescent="0.25">
      <c r="A6" s="465"/>
      <c r="B6" s="466" t="s">
        <v>498</v>
      </c>
      <c r="C6" s="467">
        <v>89699268.600000009</v>
      </c>
      <c r="H6" s="469"/>
    </row>
    <row r="7" spans="1:8" x14ac:dyDescent="0.25">
      <c r="A7" s="465">
        <v>4</v>
      </c>
      <c r="B7" s="466" t="s">
        <v>499</v>
      </c>
      <c r="C7" s="467">
        <v>-4260714.42</v>
      </c>
      <c r="H7" s="469"/>
    </row>
    <row r="8" spans="1:8" x14ac:dyDescent="0.25">
      <c r="A8" s="470">
        <v>5</v>
      </c>
      <c r="B8" s="471" t="s">
        <v>500</v>
      </c>
      <c r="C8" s="468">
        <v>85438554.180000007</v>
      </c>
      <c r="H8" s="469"/>
    </row>
    <row r="9" spans="1:8" x14ac:dyDescent="0.25">
      <c r="A9" s="472" t="s">
        <v>501</v>
      </c>
      <c r="B9" s="472" t="s">
        <v>502</v>
      </c>
      <c r="C9" s="473"/>
      <c r="H9" s="469"/>
    </row>
    <row r="10" spans="1:8" x14ac:dyDescent="0.25">
      <c r="A10" s="474">
        <v>6</v>
      </c>
      <c r="B10" s="475" t="s">
        <v>503</v>
      </c>
      <c r="C10" s="467"/>
      <c r="H10" s="469"/>
    </row>
    <row r="11" spans="1:8" x14ac:dyDescent="0.25">
      <c r="A11" s="474">
        <v>7</v>
      </c>
      <c r="B11" s="476" t="s">
        <v>504</v>
      </c>
      <c r="C11" s="467"/>
      <c r="H11" s="469"/>
    </row>
    <row r="12" spans="1:8" x14ac:dyDescent="0.25">
      <c r="A12" s="474">
        <v>8</v>
      </c>
      <c r="B12" s="466" t="s">
        <v>505</v>
      </c>
      <c r="C12" s="468">
        <v>199491.97320000001</v>
      </c>
      <c r="H12" s="469"/>
    </row>
    <row r="13" spans="1:8" ht="24" x14ac:dyDescent="0.25">
      <c r="A13" s="477">
        <v>9</v>
      </c>
      <c r="B13" s="478" t="s">
        <v>506</v>
      </c>
      <c r="C13" s="467"/>
      <c r="H13" s="469"/>
    </row>
    <row r="14" spans="1:8" x14ac:dyDescent="0.25">
      <c r="A14" s="477">
        <v>10</v>
      </c>
      <c r="B14" s="479" t="s">
        <v>507</v>
      </c>
      <c r="C14" s="467"/>
      <c r="H14" s="469"/>
    </row>
    <row r="15" spans="1:8" x14ac:dyDescent="0.25">
      <c r="A15" s="480">
        <v>11</v>
      </c>
      <c r="B15" s="466" t="s">
        <v>508</v>
      </c>
      <c r="C15" s="467"/>
      <c r="H15" s="469"/>
    </row>
    <row r="16" spans="1:8" x14ac:dyDescent="0.25">
      <c r="A16" s="477"/>
      <c r="B16" s="479" t="s">
        <v>509</v>
      </c>
      <c r="C16" s="467"/>
      <c r="H16" s="469"/>
    </row>
    <row r="17" spans="1:8" x14ac:dyDescent="0.25">
      <c r="A17" s="477">
        <v>12</v>
      </c>
      <c r="B17" s="479" t="s">
        <v>510</v>
      </c>
      <c r="C17" s="467"/>
      <c r="H17" s="469"/>
    </row>
    <row r="18" spans="1:8" x14ac:dyDescent="0.25">
      <c r="A18" s="481">
        <v>13</v>
      </c>
      <c r="B18" s="482" t="s">
        <v>511</v>
      </c>
      <c r="C18" s="468">
        <v>199491.97320000001</v>
      </c>
      <c r="H18" s="469"/>
    </row>
    <row r="19" spans="1:8" x14ac:dyDescent="0.25">
      <c r="A19" s="472">
        <v>14</v>
      </c>
      <c r="B19" s="472" t="s">
        <v>512</v>
      </c>
      <c r="C19" s="483"/>
      <c r="H19" s="469"/>
    </row>
    <row r="20" spans="1:8" ht="24" x14ac:dyDescent="0.25">
      <c r="A20" s="477" t="s">
        <v>513</v>
      </c>
      <c r="B20" s="475" t="s">
        <v>514</v>
      </c>
      <c r="C20" s="467"/>
      <c r="H20" s="469"/>
    </row>
    <row r="21" spans="1:8" x14ac:dyDescent="0.25">
      <c r="A21" s="477">
        <v>15</v>
      </c>
      <c r="B21" s="475" t="s">
        <v>515</v>
      </c>
      <c r="C21" s="467"/>
      <c r="H21" s="469"/>
    </row>
    <row r="22" spans="1:8" x14ac:dyDescent="0.25">
      <c r="A22" s="477" t="s">
        <v>516</v>
      </c>
      <c r="B22" s="475" t="s">
        <v>517</v>
      </c>
      <c r="C22" s="467"/>
      <c r="H22" s="469"/>
    </row>
    <row r="23" spans="1:8" x14ac:dyDescent="0.25">
      <c r="A23" s="477">
        <v>16</v>
      </c>
      <c r="B23" s="475" t="s">
        <v>518</v>
      </c>
      <c r="C23" s="467"/>
      <c r="H23" s="469"/>
    </row>
    <row r="24" spans="1:8" x14ac:dyDescent="0.25">
      <c r="A24" s="477"/>
      <c r="B24" s="475" t="s">
        <v>519</v>
      </c>
      <c r="C24" s="467"/>
      <c r="H24" s="469"/>
    </row>
    <row r="25" spans="1:8" x14ac:dyDescent="0.25">
      <c r="A25" s="477">
        <v>17</v>
      </c>
      <c r="B25" s="466" t="s">
        <v>520</v>
      </c>
      <c r="C25" s="467"/>
      <c r="H25" s="469"/>
    </row>
    <row r="26" spans="1:8" x14ac:dyDescent="0.25">
      <c r="A26" s="481">
        <v>18</v>
      </c>
      <c r="B26" s="482" t="s">
        <v>521</v>
      </c>
      <c r="C26" s="468">
        <v>0</v>
      </c>
      <c r="H26" s="469"/>
    </row>
    <row r="27" spans="1:8" x14ac:dyDescent="0.25">
      <c r="A27" s="472">
        <v>19</v>
      </c>
      <c r="B27" s="472" t="s">
        <v>522</v>
      </c>
      <c r="C27" s="473"/>
      <c r="H27" s="469"/>
    </row>
    <row r="28" spans="1:8" x14ac:dyDescent="0.25">
      <c r="A28" s="474"/>
      <c r="B28" s="466" t="s">
        <v>523</v>
      </c>
      <c r="C28" s="467">
        <v>3453283.88</v>
      </c>
      <c r="H28" s="469"/>
    </row>
    <row r="29" spans="1:8" x14ac:dyDescent="0.25">
      <c r="A29" s="474" t="s">
        <v>524</v>
      </c>
      <c r="B29" s="466" t="s">
        <v>525</v>
      </c>
      <c r="C29" s="467">
        <v>-829317.49199999997</v>
      </c>
      <c r="H29" s="469"/>
    </row>
    <row r="30" spans="1:8" x14ac:dyDescent="0.25">
      <c r="A30" s="481" t="s">
        <v>526</v>
      </c>
      <c r="B30" s="482" t="s">
        <v>527</v>
      </c>
      <c r="C30" s="468">
        <v>2623966.3879999998</v>
      </c>
      <c r="H30" s="469"/>
    </row>
    <row r="31" spans="1:8" x14ac:dyDescent="0.25">
      <c r="A31" s="484"/>
      <c r="B31" s="472" t="s">
        <v>528</v>
      </c>
      <c r="C31" s="473"/>
      <c r="H31" s="469"/>
    </row>
    <row r="32" spans="1:8" x14ac:dyDescent="0.25">
      <c r="A32" s="474">
        <v>20</v>
      </c>
      <c r="B32" s="475" t="s">
        <v>40</v>
      </c>
      <c r="C32" s="485"/>
      <c r="H32" s="469"/>
    </row>
    <row r="33" spans="1:8" x14ac:dyDescent="0.25">
      <c r="A33" s="474">
        <v>21</v>
      </c>
      <c r="B33" s="476" t="s">
        <v>529</v>
      </c>
      <c r="C33" s="485"/>
      <c r="H33" s="469"/>
    </row>
    <row r="34" spans="1:8" x14ac:dyDescent="0.25">
      <c r="A34" s="472"/>
      <c r="B34" s="472" t="s">
        <v>27</v>
      </c>
      <c r="C34" s="473"/>
      <c r="H34" s="469"/>
    </row>
    <row r="35" spans="1:8" x14ac:dyDescent="0.25">
      <c r="A35" s="481">
        <v>22</v>
      </c>
      <c r="B35" s="482" t="s">
        <v>27</v>
      </c>
      <c r="C35" s="468">
        <v>47033072.099999994</v>
      </c>
      <c r="H35" s="469"/>
    </row>
    <row r="36" spans="1:8" x14ac:dyDescent="0.25">
      <c r="A36" s="481"/>
      <c r="B36" s="482" t="s">
        <v>530</v>
      </c>
      <c r="C36" s="468">
        <v>88262012.541199997</v>
      </c>
      <c r="H36" s="469"/>
    </row>
    <row r="37" spans="1:8" x14ac:dyDescent="0.25">
      <c r="A37" s="486" t="s">
        <v>531</v>
      </c>
      <c r="B37" s="486" t="s">
        <v>532</v>
      </c>
      <c r="C37" s="473"/>
      <c r="H37" s="469"/>
    </row>
    <row r="38" spans="1:8" ht="24" x14ac:dyDescent="0.25">
      <c r="A38" s="481" t="s">
        <v>533</v>
      </c>
      <c r="B38" s="482" t="s">
        <v>534</v>
      </c>
      <c r="C38" s="487">
        <v>0.53288012300926557</v>
      </c>
      <c r="H38" s="469"/>
    </row>
    <row r="39" spans="1:8" x14ac:dyDescent="0.25">
      <c r="A39" s="486"/>
      <c r="B39" s="486"/>
      <c r="C39" s="473"/>
      <c r="H39" s="469"/>
    </row>
    <row r="40" spans="1:8" x14ac:dyDescent="0.25">
      <c r="A40" s="488"/>
      <c r="B40" s="475"/>
      <c r="C40" s="485"/>
      <c r="H40" s="469"/>
    </row>
    <row r="41" spans="1:8" x14ac:dyDescent="0.25">
      <c r="A41" s="489"/>
      <c r="B41" s="476"/>
      <c r="C41" s="485"/>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4031E-6E2C-45D1-A199-7D3898D32A1D}">
  <dimension ref="A1:J42"/>
  <sheetViews>
    <sheetView zoomScale="115" zoomScaleNormal="115" workbookViewId="0">
      <pane xSplit="2" ySplit="6" topLeftCell="C7" activePane="bottomRight" state="frozen"/>
      <selection activeCell="C22" sqref="C22"/>
      <selection pane="topRight" activeCell="C22" sqref="C22"/>
      <selection pane="bottomLeft" activeCell="C22" sqref="C22"/>
      <selection pane="bottomRight" activeCell="G39" sqref="C8:G39"/>
    </sheetView>
  </sheetViews>
  <sheetFormatPr defaultColWidth="8.85546875" defaultRowHeight="15" x14ac:dyDescent="0.25"/>
  <cols>
    <col min="1" max="1" width="9.7109375" style="17" bestFit="1" customWidth="1"/>
    <col min="2" max="2" width="74.28515625" style="154" customWidth="1"/>
    <col min="3" max="5" width="17.5703125" style="17" customWidth="1"/>
    <col min="6" max="6" width="17.28515625" style="17" customWidth="1"/>
    <col min="7" max="7" width="17.5703125" style="17" customWidth="1"/>
    <col min="8" max="8" width="19.42578125" customWidth="1"/>
    <col min="9" max="9" width="19.140625" style="50" customWidth="1"/>
  </cols>
  <sheetData>
    <row r="1" spans="1:10" x14ac:dyDescent="0.25">
      <c r="A1" s="17" t="s">
        <v>28</v>
      </c>
      <c r="B1" s="17" t="str">
        <f>'15.1. LR'!B1</f>
        <v>სს სილქ ბანკი</v>
      </c>
    </row>
    <row r="2" spans="1:10" x14ac:dyDescent="0.25">
      <c r="A2" s="17" t="s">
        <v>29</v>
      </c>
      <c r="B2" s="63">
        <f>'15.1. LR'!B2</f>
        <v>44834</v>
      </c>
      <c r="F2" s="490"/>
    </row>
    <row r="3" spans="1:10" x14ac:dyDescent="0.25">
      <c r="B3" s="404"/>
    </row>
    <row r="4" spans="1:10" ht="15.75" thickBot="1" x14ac:dyDescent="0.3">
      <c r="A4" s="17" t="s">
        <v>535</v>
      </c>
      <c r="B4" s="333" t="s">
        <v>69</v>
      </c>
    </row>
    <row r="5" spans="1:10" ht="15" customHeight="1" x14ac:dyDescent="0.25">
      <c r="A5" s="491"/>
      <c r="B5" s="492"/>
      <c r="C5" s="682" t="s">
        <v>536</v>
      </c>
      <c r="D5" s="682"/>
      <c r="E5" s="682"/>
      <c r="F5" s="682"/>
      <c r="G5" s="683" t="s">
        <v>537</v>
      </c>
    </row>
    <row r="6" spans="1:10" x14ac:dyDescent="0.25">
      <c r="A6" s="493"/>
      <c r="B6" s="494"/>
      <c r="C6" s="495" t="s">
        <v>538</v>
      </c>
      <c r="D6" s="495" t="s">
        <v>539</v>
      </c>
      <c r="E6" s="495" t="s">
        <v>540</v>
      </c>
      <c r="F6" s="495" t="s">
        <v>541</v>
      </c>
      <c r="G6" s="684"/>
    </row>
    <row r="7" spans="1:10" x14ac:dyDescent="0.25">
      <c r="A7" s="496"/>
      <c r="B7" s="497" t="s">
        <v>70</v>
      </c>
      <c r="C7" s="498"/>
      <c r="D7" s="499"/>
      <c r="E7" s="499"/>
      <c r="F7" s="499"/>
      <c r="G7" s="500"/>
    </row>
    <row r="8" spans="1:10" x14ac:dyDescent="0.25">
      <c r="A8" s="377">
        <v>1</v>
      </c>
      <c r="B8" s="506" t="s">
        <v>542</v>
      </c>
      <c r="C8" s="501">
        <v>47033072.099999994</v>
      </c>
      <c r="D8" s="501">
        <v>0</v>
      </c>
      <c r="E8" s="501"/>
      <c r="F8" s="501">
        <v>4730000</v>
      </c>
      <c r="G8" s="502">
        <v>51763072.099999994</v>
      </c>
    </row>
    <row r="9" spans="1:10" x14ac:dyDescent="0.25">
      <c r="A9" s="377">
        <v>2</v>
      </c>
      <c r="B9" s="507" t="s">
        <v>18</v>
      </c>
      <c r="C9" s="501">
        <v>47033072.099999994</v>
      </c>
      <c r="D9" s="501"/>
      <c r="E9" s="501"/>
      <c r="F9" s="501">
        <v>2875000</v>
      </c>
      <c r="G9" s="502">
        <v>49908072.099999994</v>
      </c>
      <c r="H9" s="603"/>
      <c r="I9" s="603"/>
    </row>
    <row r="10" spans="1:10" x14ac:dyDescent="0.25">
      <c r="A10" s="377">
        <v>3</v>
      </c>
      <c r="B10" s="507" t="s">
        <v>543</v>
      </c>
      <c r="C10" s="503"/>
      <c r="D10" s="503"/>
      <c r="E10" s="503"/>
      <c r="F10" s="501">
        <v>1855000</v>
      </c>
      <c r="G10" s="502">
        <v>1855000</v>
      </c>
      <c r="H10" s="603"/>
      <c r="I10" s="603"/>
    </row>
    <row r="11" spans="1:10" ht="26.25" x14ac:dyDescent="0.25">
      <c r="A11" s="377">
        <v>4</v>
      </c>
      <c r="B11" s="506" t="s">
        <v>544</v>
      </c>
      <c r="C11" s="501">
        <v>1636950.23</v>
      </c>
      <c r="D11" s="501">
        <v>87983.489999999991</v>
      </c>
      <c r="E11" s="501">
        <v>0</v>
      </c>
      <c r="F11" s="501">
        <v>0</v>
      </c>
      <c r="G11" s="502">
        <v>1587974.5135000001</v>
      </c>
      <c r="I11" s="603"/>
    </row>
    <row r="12" spans="1:10" x14ac:dyDescent="0.25">
      <c r="A12" s="377">
        <v>5</v>
      </c>
      <c r="B12" s="507" t="s">
        <v>545</v>
      </c>
      <c r="C12" s="501">
        <v>1524255.74</v>
      </c>
      <c r="D12" s="504">
        <v>87983.489999999991</v>
      </c>
      <c r="E12" s="505">
        <v>0</v>
      </c>
      <c r="F12" s="505">
        <v>0</v>
      </c>
      <c r="G12" s="502">
        <v>1531627.2685</v>
      </c>
      <c r="H12" s="603"/>
      <c r="I12" s="603"/>
    </row>
    <row r="13" spans="1:10" x14ac:dyDescent="0.25">
      <c r="A13" s="377">
        <v>6</v>
      </c>
      <c r="B13" s="507" t="s">
        <v>546</v>
      </c>
      <c r="C13" s="501">
        <v>112694.49</v>
      </c>
      <c r="D13" s="504">
        <v>0</v>
      </c>
      <c r="E13" s="505">
        <v>0</v>
      </c>
      <c r="F13" s="505">
        <v>0</v>
      </c>
      <c r="G13" s="502">
        <v>56347.245000000003</v>
      </c>
      <c r="H13" s="603"/>
      <c r="I13" s="603"/>
    </row>
    <row r="14" spans="1:10" x14ac:dyDescent="0.25">
      <c r="A14" s="377">
        <v>7</v>
      </c>
      <c r="B14" s="506" t="s">
        <v>547</v>
      </c>
      <c r="C14" s="501">
        <v>8098078.1900000004</v>
      </c>
      <c r="D14" s="501">
        <v>16000000</v>
      </c>
      <c r="E14" s="501">
        <v>0</v>
      </c>
      <c r="F14" s="501">
        <v>174022.39999999991</v>
      </c>
      <c r="G14" s="502">
        <v>4136050.2949999999</v>
      </c>
      <c r="I14" s="604"/>
    </row>
    <row r="15" spans="1:10" ht="64.5" x14ac:dyDescent="0.25">
      <c r="A15" s="377">
        <v>8</v>
      </c>
      <c r="B15" s="507" t="s">
        <v>548</v>
      </c>
      <c r="C15" s="508">
        <v>8098078.1900000004</v>
      </c>
      <c r="D15" s="508">
        <v>0</v>
      </c>
      <c r="E15" s="501">
        <v>0</v>
      </c>
      <c r="F15" s="501">
        <v>174022.39999999991</v>
      </c>
      <c r="G15" s="509">
        <v>4136050.2949999999</v>
      </c>
      <c r="H15" s="603"/>
      <c r="I15" s="603"/>
    </row>
    <row r="16" spans="1:10" ht="39" x14ac:dyDescent="0.25">
      <c r="A16" s="377">
        <v>9</v>
      </c>
      <c r="B16" s="507" t="s">
        <v>549</v>
      </c>
      <c r="C16" s="508"/>
      <c r="D16" s="508">
        <v>16000000</v>
      </c>
      <c r="E16" s="501"/>
      <c r="F16" s="501"/>
      <c r="G16" s="502">
        <v>0</v>
      </c>
      <c r="I16" s="603"/>
      <c r="J16" s="406"/>
    </row>
    <row r="17" spans="1:10" x14ac:dyDescent="0.25">
      <c r="A17" s="377">
        <v>10</v>
      </c>
      <c r="B17" s="506" t="s">
        <v>550</v>
      </c>
      <c r="C17" s="501"/>
      <c r="D17" s="508"/>
      <c r="E17" s="501"/>
      <c r="F17" s="501"/>
      <c r="G17" s="502">
        <v>0</v>
      </c>
      <c r="I17" s="604"/>
    </row>
    <row r="18" spans="1:10" x14ac:dyDescent="0.25">
      <c r="A18" s="377">
        <v>11</v>
      </c>
      <c r="B18" s="506" t="s">
        <v>105</v>
      </c>
      <c r="C18" s="501">
        <v>7160593.950000002</v>
      </c>
      <c r="D18" s="508">
        <v>3394.6560000000172</v>
      </c>
      <c r="E18" s="501">
        <v>0</v>
      </c>
      <c r="F18" s="501">
        <v>0</v>
      </c>
      <c r="G18" s="502">
        <v>0</v>
      </c>
      <c r="I18" s="604"/>
    </row>
    <row r="19" spans="1:10" x14ac:dyDescent="0.25">
      <c r="A19" s="377">
        <v>12</v>
      </c>
      <c r="B19" s="507" t="s">
        <v>551</v>
      </c>
      <c r="C19" s="503"/>
      <c r="D19" s="508">
        <v>3394.6560000000172</v>
      </c>
      <c r="E19" s="501"/>
      <c r="F19" s="501"/>
      <c r="G19" s="502">
        <v>0</v>
      </c>
      <c r="H19" s="603"/>
      <c r="I19" s="603"/>
    </row>
    <row r="20" spans="1:10" ht="26.25" x14ac:dyDescent="0.25">
      <c r="A20" s="377">
        <v>13</v>
      </c>
      <c r="B20" s="507" t="s">
        <v>552</v>
      </c>
      <c r="C20" s="501">
        <v>7160593.950000002</v>
      </c>
      <c r="D20" s="501"/>
      <c r="E20" s="501"/>
      <c r="F20" s="501"/>
      <c r="G20" s="502">
        <v>0</v>
      </c>
      <c r="H20" s="603"/>
      <c r="I20" s="603"/>
    </row>
    <row r="21" spans="1:10" x14ac:dyDescent="0.25">
      <c r="A21" s="510">
        <v>14</v>
      </c>
      <c r="B21" s="511" t="s">
        <v>553</v>
      </c>
      <c r="C21" s="503"/>
      <c r="D21" s="503"/>
      <c r="E21" s="503"/>
      <c r="F21" s="503"/>
      <c r="G21" s="512">
        <v>57487096.908499993</v>
      </c>
      <c r="H21" s="603"/>
      <c r="I21" s="603"/>
    </row>
    <row r="22" spans="1:10" x14ac:dyDescent="0.25">
      <c r="A22" s="513"/>
      <c r="B22" s="514" t="s">
        <v>71</v>
      </c>
      <c r="C22" s="515"/>
      <c r="D22" s="516"/>
      <c r="E22" s="515"/>
      <c r="F22" s="515"/>
      <c r="G22" s="517"/>
    </row>
    <row r="23" spans="1:10" x14ac:dyDescent="0.25">
      <c r="A23" s="377">
        <v>15</v>
      </c>
      <c r="B23" s="506" t="s">
        <v>466</v>
      </c>
      <c r="C23" s="505">
        <v>24767902.359499991</v>
      </c>
      <c r="D23" s="505">
        <v>17145000</v>
      </c>
      <c r="E23" s="505"/>
      <c r="F23" s="505">
        <v>28352</v>
      </c>
      <c r="G23" s="512">
        <v>1906939.6634749998</v>
      </c>
      <c r="I23" s="603"/>
      <c r="J23" s="120"/>
    </row>
    <row r="24" spans="1:10" x14ac:dyDescent="0.25">
      <c r="A24" s="377">
        <v>16</v>
      </c>
      <c r="B24" s="506" t="s">
        <v>554</v>
      </c>
      <c r="C24" s="512">
        <v>283438.37</v>
      </c>
      <c r="D24" s="512">
        <v>4012876.0899999985</v>
      </c>
      <c r="E24" s="512">
        <v>268759.72999999812</v>
      </c>
      <c r="F24" s="512">
        <v>17586851.610500023</v>
      </c>
      <c r="G24" s="512">
        <v>17132157.534425016</v>
      </c>
    </row>
    <row r="25" spans="1:10" ht="26.25" x14ac:dyDescent="0.25">
      <c r="A25" s="377">
        <v>17</v>
      </c>
      <c r="B25" s="507" t="s">
        <v>555</v>
      </c>
      <c r="C25" s="501">
        <v>0</v>
      </c>
      <c r="D25" s="508"/>
      <c r="E25" s="501"/>
      <c r="F25" s="501"/>
      <c r="G25" s="502"/>
    </row>
    <row r="26" spans="1:10" ht="39" x14ac:dyDescent="0.25">
      <c r="A26" s="377">
        <v>18</v>
      </c>
      <c r="B26" s="507" t="s">
        <v>556</v>
      </c>
      <c r="C26" s="505">
        <v>283438.37</v>
      </c>
      <c r="D26" s="508"/>
      <c r="E26" s="501"/>
      <c r="F26" s="501"/>
      <c r="G26" s="502">
        <v>42515.755499999999</v>
      </c>
      <c r="I26" s="603"/>
      <c r="J26" s="120"/>
    </row>
    <row r="27" spans="1:10" x14ac:dyDescent="0.25">
      <c r="A27" s="377">
        <v>19</v>
      </c>
      <c r="B27" s="507" t="s">
        <v>557</v>
      </c>
      <c r="C27" s="501">
        <v>0</v>
      </c>
      <c r="D27" s="505">
        <v>4012876.0899999985</v>
      </c>
      <c r="E27" s="505">
        <v>268759.72999999812</v>
      </c>
      <c r="F27" s="505">
        <v>16363809.510000022</v>
      </c>
      <c r="G27" s="502">
        <v>16050055.993500017</v>
      </c>
      <c r="I27"/>
    </row>
    <row r="28" spans="1:10" x14ac:dyDescent="0.25">
      <c r="A28" s="377">
        <v>20</v>
      </c>
      <c r="B28" s="518" t="s">
        <v>558</v>
      </c>
      <c r="C28" s="519"/>
      <c r="D28" s="520"/>
      <c r="E28" s="519"/>
      <c r="F28" s="519"/>
      <c r="G28" s="521"/>
    </row>
    <row r="29" spans="1:10" x14ac:dyDescent="0.25">
      <c r="A29" s="377">
        <v>21</v>
      </c>
      <c r="B29" s="507" t="s">
        <v>559</v>
      </c>
      <c r="C29" s="519"/>
      <c r="D29" s="520"/>
      <c r="E29" s="519"/>
      <c r="F29" s="519"/>
      <c r="G29" s="521">
        <v>0</v>
      </c>
    </row>
    <row r="30" spans="1:10" x14ac:dyDescent="0.25">
      <c r="A30" s="377">
        <v>22</v>
      </c>
      <c r="B30" s="518" t="s">
        <v>558</v>
      </c>
      <c r="C30" s="519"/>
      <c r="D30" s="520"/>
      <c r="E30" s="519"/>
      <c r="F30" s="519"/>
      <c r="G30" s="521"/>
    </row>
    <row r="31" spans="1:10" ht="26.25" x14ac:dyDescent="0.25">
      <c r="A31" s="377">
        <v>23</v>
      </c>
      <c r="B31" s="507" t="s">
        <v>560</v>
      </c>
      <c r="C31" s="501"/>
      <c r="D31" s="508">
        <v>0</v>
      </c>
      <c r="E31" s="501">
        <v>0</v>
      </c>
      <c r="F31" s="501">
        <v>1223042.1004999999</v>
      </c>
      <c r="G31" s="502">
        <v>1039585.7854249999</v>
      </c>
      <c r="I31" s="603"/>
      <c r="J31" s="120"/>
    </row>
    <row r="32" spans="1:10" x14ac:dyDescent="0.25">
      <c r="A32" s="377">
        <v>24</v>
      </c>
      <c r="B32" s="506" t="s">
        <v>561</v>
      </c>
      <c r="C32" s="501"/>
      <c r="D32" s="508"/>
      <c r="E32" s="501"/>
      <c r="F32" s="501"/>
      <c r="G32" s="502"/>
      <c r="I32" s="603"/>
    </row>
    <row r="33" spans="1:9" x14ac:dyDescent="0.25">
      <c r="A33" s="377">
        <v>25</v>
      </c>
      <c r="B33" s="506" t="s">
        <v>95</v>
      </c>
      <c r="C33" s="501">
        <v>12256274.58</v>
      </c>
      <c r="D33" s="501">
        <v>2084046.6499999994</v>
      </c>
      <c r="E33" s="501">
        <v>0</v>
      </c>
      <c r="F33" s="501">
        <v>6627938.7800000031</v>
      </c>
      <c r="G33" s="502">
        <v>19996606.685000002</v>
      </c>
      <c r="I33"/>
    </row>
    <row r="34" spans="1:9" x14ac:dyDescent="0.25">
      <c r="A34" s="377">
        <v>26</v>
      </c>
      <c r="B34" s="507" t="s">
        <v>562</v>
      </c>
      <c r="C34" s="503"/>
      <c r="D34" s="508">
        <v>140740</v>
      </c>
      <c r="E34" s="501"/>
      <c r="F34" s="501"/>
      <c r="G34" s="502">
        <v>140740</v>
      </c>
      <c r="I34" s="603"/>
    </row>
    <row r="35" spans="1:9" x14ac:dyDescent="0.25">
      <c r="A35" s="377">
        <v>27</v>
      </c>
      <c r="B35" s="507" t="s">
        <v>563</v>
      </c>
      <c r="C35" s="501">
        <v>12256274.58</v>
      </c>
      <c r="D35" s="508">
        <v>1943306.6499999994</v>
      </c>
      <c r="E35" s="501"/>
      <c r="F35" s="501">
        <v>6627938.7800000031</v>
      </c>
      <c r="G35" s="502">
        <v>19855866.685000002</v>
      </c>
      <c r="I35"/>
    </row>
    <row r="36" spans="1:9" x14ac:dyDescent="0.25">
      <c r="A36" s="377">
        <v>28</v>
      </c>
      <c r="B36" s="506" t="s">
        <v>564</v>
      </c>
      <c r="C36" s="501"/>
      <c r="D36" s="508">
        <v>2695431.88</v>
      </c>
      <c r="E36" s="501"/>
      <c r="F36" s="501">
        <v>757852</v>
      </c>
      <c r="G36" s="502">
        <v>337147.79399999999</v>
      </c>
      <c r="I36" s="603"/>
    </row>
    <row r="37" spans="1:9" x14ac:dyDescent="0.25">
      <c r="A37" s="510">
        <v>29</v>
      </c>
      <c r="B37" s="511" t="s">
        <v>565</v>
      </c>
      <c r="C37" s="503"/>
      <c r="D37" s="503"/>
      <c r="E37" s="503"/>
      <c r="F37" s="503"/>
      <c r="G37" s="512">
        <v>39372851.676900022</v>
      </c>
      <c r="I37" s="603"/>
    </row>
    <row r="38" spans="1:9" x14ac:dyDescent="0.25">
      <c r="A38" s="496"/>
      <c r="B38" s="522"/>
      <c r="C38" s="523"/>
      <c r="D38" s="523"/>
      <c r="E38" s="523"/>
      <c r="F38" s="523"/>
      <c r="G38" s="524"/>
    </row>
    <row r="39" spans="1:9" ht="15.75" thickBot="1" x14ac:dyDescent="0.3">
      <c r="A39" s="525">
        <v>30</v>
      </c>
      <c r="B39" s="526" t="s">
        <v>69</v>
      </c>
      <c r="C39" s="419"/>
      <c r="D39" s="420"/>
      <c r="E39" s="420"/>
      <c r="F39" s="421"/>
      <c r="G39" s="527">
        <v>1.4600694249999566</v>
      </c>
    </row>
    <row r="40" spans="1:9" x14ac:dyDescent="0.25">
      <c r="I40" s="469"/>
    </row>
    <row r="42" spans="1:9" ht="39" x14ac:dyDescent="0.25">
      <c r="B42" s="154" t="s">
        <v>566</v>
      </c>
    </row>
  </sheetData>
  <mergeCells count="2">
    <mergeCell ref="C5:F5"/>
    <mergeCell ref="G5:G6"/>
  </mergeCells>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8C059-A7E0-45A1-91D2-0441825B98D4}">
  <dimension ref="A1:S51"/>
  <sheetViews>
    <sheetView zoomScale="130" zoomScaleNormal="130" workbookViewId="0">
      <pane xSplit="1" ySplit="5" topLeftCell="B6" activePane="bottomRight" state="frozen"/>
      <selection activeCell="C22" sqref="C22"/>
      <selection pane="topRight" activeCell="C22" sqref="C22"/>
      <selection pane="bottomLeft" activeCell="C22" sqref="C22"/>
      <selection pane="bottomRight" activeCell="I8" sqref="I8"/>
    </sheetView>
  </sheetViews>
  <sheetFormatPr defaultRowHeight="15.75" x14ac:dyDescent="0.3"/>
  <cols>
    <col min="1" max="1" width="9.5703125" style="61" bestFit="1" customWidth="1"/>
    <col min="2" max="2" width="73.7109375" style="20" customWidth="1"/>
    <col min="3" max="3" width="12.7109375" style="20" customWidth="1"/>
    <col min="4" max="7" width="12.7109375" style="17" customWidth="1"/>
    <col min="8" max="10" width="6.7109375" customWidth="1"/>
    <col min="16" max="19" width="13.85546875" customWidth="1"/>
  </cols>
  <sheetData>
    <row r="1" spans="1:19" x14ac:dyDescent="0.3">
      <c r="A1" s="18" t="s">
        <v>28</v>
      </c>
      <c r="B1" s="19" t="str">
        <f>Info!C2</f>
        <v>სს სილქ ბანკი</v>
      </c>
    </row>
    <row r="2" spans="1:19" x14ac:dyDescent="0.3">
      <c r="A2" s="18" t="s">
        <v>29</v>
      </c>
      <c r="B2" s="21">
        <v>44834</v>
      </c>
    </row>
    <row r="3" spans="1:19" x14ac:dyDescent="0.3">
      <c r="A3" s="18"/>
    </row>
    <row r="4" spans="1:19" ht="16.5" thickBot="1" x14ac:dyDescent="0.35">
      <c r="A4" s="22" t="s">
        <v>30</v>
      </c>
      <c r="B4" s="23" t="s">
        <v>10</v>
      </c>
      <c r="C4" s="24"/>
      <c r="D4" s="25"/>
      <c r="E4" s="25"/>
      <c r="F4" s="25"/>
      <c r="G4" s="25"/>
    </row>
    <row r="5" spans="1:19" ht="15" x14ac:dyDescent="0.25">
      <c r="A5" s="26" t="s">
        <v>31</v>
      </c>
      <c r="B5" s="27"/>
      <c r="C5" s="28" t="s">
        <v>32</v>
      </c>
      <c r="D5" s="28" t="s">
        <v>33</v>
      </c>
      <c r="E5" s="29" t="s">
        <v>34</v>
      </c>
      <c r="F5" s="29" t="s">
        <v>35</v>
      </c>
      <c r="G5" s="29" t="s">
        <v>36</v>
      </c>
    </row>
    <row r="6" spans="1:19" ht="15" x14ac:dyDescent="0.25">
      <c r="A6" s="30"/>
      <c r="B6" s="31" t="s">
        <v>37</v>
      </c>
      <c r="C6" s="32"/>
      <c r="D6" s="32"/>
      <c r="E6" s="32"/>
      <c r="F6" s="32"/>
      <c r="G6" s="33"/>
    </row>
    <row r="7" spans="1:19" ht="15" x14ac:dyDescent="0.25">
      <c r="A7" s="30"/>
      <c r="B7" s="34" t="s">
        <v>38</v>
      </c>
      <c r="C7" s="32"/>
      <c r="D7" s="32"/>
      <c r="E7" s="32"/>
      <c r="F7" s="32"/>
      <c r="G7" s="35"/>
    </row>
    <row r="8" spans="1:19" ht="15" x14ac:dyDescent="0.25">
      <c r="A8" s="36">
        <v>1</v>
      </c>
      <c r="B8" s="37" t="s">
        <v>39</v>
      </c>
      <c r="C8" s="38">
        <v>47033072.099999994</v>
      </c>
      <c r="D8" s="38">
        <v>47669109.719999999</v>
      </c>
      <c r="E8" s="39">
        <v>48782730.109999999</v>
      </c>
      <c r="F8" s="39">
        <v>49632390.290000007</v>
      </c>
      <c r="G8" s="39">
        <v>50140763.410000004</v>
      </c>
      <c r="P8" s="40"/>
      <c r="Q8" s="40"/>
      <c r="R8" s="40"/>
      <c r="S8" s="40"/>
    </row>
    <row r="9" spans="1:19" ht="15" x14ac:dyDescent="0.25">
      <c r="A9" s="36">
        <v>2</v>
      </c>
      <c r="B9" s="37" t="s">
        <v>40</v>
      </c>
      <c r="C9" s="38">
        <v>47033072.099999994</v>
      </c>
      <c r="D9" s="38">
        <v>47669109.719999999</v>
      </c>
      <c r="E9" s="39">
        <v>48782730.109999999</v>
      </c>
      <c r="F9" s="39">
        <v>49632390.290000007</v>
      </c>
      <c r="G9" s="39">
        <v>50140763.410000004</v>
      </c>
      <c r="P9" s="40"/>
      <c r="Q9" s="40"/>
      <c r="R9" s="40"/>
      <c r="S9" s="40"/>
    </row>
    <row r="10" spans="1:19" ht="15" x14ac:dyDescent="0.25">
      <c r="A10" s="36">
        <v>3</v>
      </c>
      <c r="B10" s="37" t="s">
        <v>18</v>
      </c>
      <c r="C10" s="38">
        <v>50425926.109999992</v>
      </c>
      <c r="D10" s="38">
        <v>50544809.549999997</v>
      </c>
      <c r="E10" s="39">
        <v>51647000.859999999</v>
      </c>
      <c r="F10" s="39">
        <v>52495485.620000005</v>
      </c>
      <c r="G10" s="39">
        <v>50329556.980000004</v>
      </c>
      <c r="P10" s="40"/>
      <c r="Q10" s="40"/>
      <c r="R10" s="40"/>
      <c r="S10" s="40"/>
    </row>
    <row r="11" spans="1:19" ht="15" x14ac:dyDescent="0.25">
      <c r="A11" s="36">
        <v>4</v>
      </c>
      <c r="B11" s="37" t="s">
        <v>41</v>
      </c>
      <c r="C11" s="38">
        <v>7730929.6487218384</v>
      </c>
      <c r="D11" s="38">
        <v>5206706.6113385735</v>
      </c>
      <c r="E11" s="39">
        <v>6735696.2838718379</v>
      </c>
      <c r="F11" s="39">
        <v>5798695.1748949355</v>
      </c>
      <c r="G11" s="39">
        <v>5583742.4805544456</v>
      </c>
      <c r="P11" s="40"/>
      <c r="Q11" s="40"/>
      <c r="R11" s="40"/>
      <c r="S11" s="40"/>
    </row>
    <row r="12" spans="1:19" ht="25.9" customHeight="1" x14ac:dyDescent="0.25">
      <c r="A12" s="36">
        <v>5</v>
      </c>
      <c r="B12" s="37" t="s">
        <v>42</v>
      </c>
      <c r="C12" s="38">
        <v>10308419.729979118</v>
      </c>
      <c r="D12" s="38">
        <v>6942485.309496766</v>
      </c>
      <c r="E12" s="39">
        <v>8981159.282382451</v>
      </c>
      <c r="F12" s="39">
        <v>7731828.4118372472</v>
      </c>
      <c r="G12" s="39">
        <v>7445232.7104652599</v>
      </c>
      <c r="P12" s="40"/>
      <c r="Q12" s="40"/>
      <c r="R12" s="40"/>
      <c r="S12" s="40"/>
    </row>
    <row r="13" spans="1:19" ht="15" x14ac:dyDescent="0.25">
      <c r="A13" s="36">
        <v>6</v>
      </c>
      <c r="B13" s="37" t="s">
        <v>43</v>
      </c>
      <c r="C13" s="38">
        <v>15779925.709801527</v>
      </c>
      <c r="D13" s="38">
        <v>12782659.366280219</v>
      </c>
      <c r="E13" s="39">
        <v>15671110.145961303</v>
      </c>
      <c r="F13" s="39">
        <v>14614321.352914453</v>
      </c>
      <c r="G13" s="39">
        <v>13939495.565229142</v>
      </c>
      <c r="P13" s="40"/>
      <c r="Q13" s="40"/>
      <c r="R13" s="40"/>
      <c r="S13" s="40"/>
    </row>
    <row r="14" spans="1:19" ht="15" x14ac:dyDescent="0.25">
      <c r="A14" s="30"/>
      <c r="B14" s="31" t="s">
        <v>44</v>
      </c>
      <c r="C14" s="32"/>
      <c r="D14" s="32"/>
      <c r="E14" s="32"/>
      <c r="F14" s="32"/>
      <c r="G14" s="53"/>
      <c r="P14" s="40"/>
      <c r="Q14" s="40"/>
      <c r="R14" s="40"/>
      <c r="S14" s="40"/>
    </row>
    <row r="15" spans="1:19" ht="25.5" x14ac:dyDescent="0.25">
      <c r="A15" s="36">
        <v>7</v>
      </c>
      <c r="B15" s="37" t="s">
        <v>45</v>
      </c>
      <c r="C15" s="41">
        <v>68112948.195683539</v>
      </c>
      <c r="D15" s="41">
        <v>53853117.125751503</v>
      </c>
      <c r="E15" s="39">
        <v>71891560.79072018</v>
      </c>
      <c r="F15" s="39">
        <v>66480039.751838081</v>
      </c>
      <c r="G15" s="39">
        <v>65855255.826557294</v>
      </c>
      <c r="P15" s="40"/>
      <c r="Q15" s="40"/>
      <c r="R15" s="40"/>
      <c r="S15" s="40"/>
    </row>
    <row r="16" spans="1:19" ht="15" customHeight="1" x14ac:dyDescent="0.25">
      <c r="A16" s="30"/>
      <c r="B16" s="31" t="s">
        <v>46</v>
      </c>
      <c r="C16" s="32"/>
      <c r="D16" s="32"/>
      <c r="E16" s="32"/>
      <c r="F16" s="32"/>
      <c r="G16" s="33"/>
      <c r="P16" s="40"/>
      <c r="Q16" s="40"/>
      <c r="R16" s="40"/>
      <c r="S16" s="40"/>
    </row>
    <row r="17" spans="1:19" ht="15" x14ac:dyDescent="0.25">
      <c r="A17" s="36"/>
      <c r="B17" s="34" t="s">
        <v>47</v>
      </c>
      <c r="C17" s="32"/>
      <c r="D17" s="32"/>
      <c r="E17" s="32"/>
      <c r="F17" s="32"/>
      <c r="G17" s="35"/>
      <c r="P17" s="40"/>
      <c r="Q17" s="40"/>
      <c r="R17" s="40"/>
      <c r="S17" s="40"/>
    </row>
    <row r="18" spans="1:19" ht="15" x14ac:dyDescent="0.25">
      <c r="A18" s="36">
        <v>8</v>
      </c>
      <c r="B18" s="37" t="str">
        <f>"ძირითადი პირველადი კაპიტალის კოეფიციენტი"</f>
        <v>ძირითადი პირველადი კაპიტალის კოეფიციენტი</v>
      </c>
      <c r="C18" s="42">
        <v>0.6905158761426301</v>
      </c>
      <c r="D18" s="42">
        <v>0.88516899790013392</v>
      </c>
      <c r="E18" s="43">
        <v>0.67855989734329025</v>
      </c>
      <c r="F18" s="43">
        <v>0.74657582148373702</v>
      </c>
      <c r="G18" s="43">
        <v>0.76137831036683723</v>
      </c>
      <c r="P18" s="40"/>
      <c r="Q18" s="40"/>
      <c r="R18" s="40"/>
      <c r="S18" s="40"/>
    </row>
    <row r="19" spans="1:19" ht="15" customHeight="1" x14ac:dyDescent="0.25">
      <c r="A19" s="36">
        <v>9</v>
      </c>
      <c r="B19" s="37" t="str">
        <f>"პირველადი კაპიტალის კოეფიციენტი"</f>
        <v>პირველადი კაპიტალის კოეფიციენტი</v>
      </c>
      <c r="C19" s="42">
        <v>0.6905158761426301</v>
      </c>
      <c r="D19" s="42">
        <v>0.88516899790013392</v>
      </c>
      <c r="E19" s="43">
        <v>0.67855989734329025</v>
      </c>
      <c r="F19" s="43">
        <v>0.74657582148373702</v>
      </c>
      <c r="G19" s="43">
        <v>0.76137831036683723</v>
      </c>
      <c r="I19" s="44"/>
      <c r="P19" s="40"/>
      <c r="Q19" s="40"/>
      <c r="R19" s="40"/>
      <c r="S19" s="40"/>
    </row>
    <row r="20" spans="1:19" ht="15" x14ac:dyDescent="0.25">
      <c r="A20" s="36">
        <v>10</v>
      </c>
      <c r="B20" s="37" t="str">
        <f>"საზედამხედველო კაპიტალის კოეფიციენტი"</f>
        <v>საზედამხედველო კაპიტალის კოეფიციენტი</v>
      </c>
      <c r="C20" s="42">
        <v>0.7403280498904552</v>
      </c>
      <c r="D20" s="42">
        <v>0.93856794643796881</v>
      </c>
      <c r="E20" s="43">
        <v>0.71840144089160796</v>
      </c>
      <c r="F20" s="43">
        <v>0.78964281333102815</v>
      </c>
      <c r="G20" s="43">
        <v>0.76424510615451469</v>
      </c>
      <c r="I20" s="44"/>
      <c r="P20" s="40"/>
      <c r="Q20" s="40"/>
      <c r="R20" s="40"/>
      <c r="S20" s="40"/>
    </row>
    <row r="21" spans="1:19" ht="15" x14ac:dyDescent="0.25">
      <c r="A21" s="36">
        <v>11</v>
      </c>
      <c r="B21" s="37" t="s">
        <v>41</v>
      </c>
      <c r="C21" s="45">
        <v>0.11350161538319323</v>
      </c>
      <c r="D21" s="45">
        <v>9.6683477006177396E-2</v>
      </c>
      <c r="E21" s="46">
        <v>9.3692447483227914E-2</v>
      </c>
      <c r="F21" s="46">
        <v>8.7224604505965406E-2</v>
      </c>
      <c r="G21" s="46">
        <v>8.4788107045857125E-2</v>
      </c>
      <c r="I21" s="44"/>
      <c r="P21" s="40"/>
      <c r="Q21" s="40"/>
      <c r="R21" s="40"/>
      <c r="S21" s="40"/>
    </row>
    <row r="22" spans="1:19" ht="15" x14ac:dyDescent="0.25">
      <c r="A22" s="36">
        <v>12</v>
      </c>
      <c r="B22" s="37" t="s">
        <v>42</v>
      </c>
      <c r="C22" s="45">
        <v>0.151343026591123</v>
      </c>
      <c r="D22" s="45">
        <v>0.12891519897140746</v>
      </c>
      <c r="E22" s="46">
        <v>0.12492647514674277</v>
      </c>
      <c r="F22" s="46">
        <v>0.11630300524336665</v>
      </c>
      <c r="G22" s="46">
        <v>0.11305449530214776</v>
      </c>
      <c r="I22" s="44"/>
      <c r="P22" s="40"/>
      <c r="Q22" s="40"/>
      <c r="R22" s="40"/>
      <c r="S22" s="40"/>
    </row>
    <row r="23" spans="1:19" ht="15" x14ac:dyDescent="0.25">
      <c r="A23" s="36">
        <v>13</v>
      </c>
      <c r="B23" s="37" t="s">
        <v>43</v>
      </c>
      <c r="C23" s="45">
        <v>0.23167292163696906</v>
      </c>
      <c r="D23" s="45">
        <v>0.2373615502410315</v>
      </c>
      <c r="E23" s="46">
        <v>0.2179826112216518</v>
      </c>
      <c r="F23" s="46">
        <v>0.21983021381256601</v>
      </c>
      <c r="G23" s="46">
        <v>0.21166868749157292</v>
      </c>
      <c r="I23" s="44"/>
      <c r="P23" s="40"/>
      <c r="Q23" s="40"/>
      <c r="R23" s="40"/>
      <c r="S23" s="40"/>
    </row>
    <row r="24" spans="1:19" ht="15" x14ac:dyDescent="0.25">
      <c r="A24" s="30"/>
      <c r="B24" s="31" t="s">
        <v>48</v>
      </c>
      <c r="C24" s="47"/>
      <c r="D24" s="47"/>
      <c r="E24" s="47"/>
      <c r="F24" s="47"/>
      <c r="G24" s="47"/>
      <c r="I24" s="44"/>
      <c r="P24" s="40"/>
      <c r="Q24" s="40"/>
      <c r="R24" s="40"/>
      <c r="S24" s="40"/>
    </row>
    <row r="25" spans="1:19" ht="15" x14ac:dyDescent="0.25">
      <c r="A25" s="48">
        <v>14</v>
      </c>
      <c r="B25" s="49" t="s">
        <v>49</v>
      </c>
      <c r="C25" s="45">
        <v>8.6712764166882422E-2</v>
      </c>
      <c r="D25" s="45">
        <v>6.8644437943282871E-2</v>
      </c>
      <c r="E25" s="46">
        <v>6.6340453031664887E-2</v>
      </c>
      <c r="F25" s="46">
        <v>6.3201565357805162E-2</v>
      </c>
      <c r="G25" s="46">
        <v>6.242506897294841E-2</v>
      </c>
      <c r="P25" s="40"/>
      <c r="Q25" s="40"/>
      <c r="R25" s="40"/>
      <c r="S25" s="40"/>
    </row>
    <row r="26" spans="1:19" ht="15" x14ac:dyDescent="0.25">
      <c r="A26" s="48">
        <v>15</v>
      </c>
      <c r="B26" s="49" t="s">
        <v>50</v>
      </c>
      <c r="C26" s="45">
        <v>3.7733216878770522E-2</v>
      </c>
      <c r="D26" s="45">
        <v>3.1564328779412947E-2</v>
      </c>
      <c r="E26" s="46">
        <v>3.1725445419185233E-2</v>
      </c>
      <c r="F26" s="46">
        <v>2.4044902504604955E-2</v>
      </c>
      <c r="G26" s="46">
        <v>2.3426350698135607E-2</v>
      </c>
      <c r="I26" s="44"/>
      <c r="P26" s="40"/>
      <c r="Q26" s="40"/>
      <c r="R26" s="40"/>
      <c r="S26" s="40"/>
    </row>
    <row r="27" spans="1:19" ht="15" customHeight="1" x14ac:dyDescent="0.25">
      <c r="A27" s="48">
        <v>16</v>
      </c>
      <c r="B27" s="49" t="s">
        <v>51</v>
      </c>
      <c r="C27" s="45">
        <v>-3.3195023967773338E-2</v>
      </c>
      <c r="D27" s="45">
        <v>-2.6266127410361082E-2</v>
      </c>
      <c r="E27" s="46">
        <v>-3.0832339776697228E-2</v>
      </c>
      <c r="F27" s="46">
        <v>-8.6417676734399096E-3</v>
      </c>
      <c r="G27" s="46">
        <v>3.0128411488318539E-2</v>
      </c>
      <c r="I27" s="44"/>
      <c r="P27" s="40"/>
      <c r="Q27" s="40"/>
      <c r="R27" s="40"/>
      <c r="S27" s="40"/>
    </row>
    <row r="28" spans="1:19" ht="15" x14ac:dyDescent="0.25">
      <c r="A28" s="48">
        <v>17</v>
      </c>
      <c r="B28" s="49" t="s">
        <v>52</v>
      </c>
      <c r="C28" s="45">
        <v>4.8979547288111901E-2</v>
      </c>
      <c r="D28" s="45">
        <v>3.7080109163869925E-2</v>
      </c>
      <c r="E28" s="46">
        <v>3.4615007612479654E-2</v>
      </c>
      <c r="F28" s="46">
        <v>3.9156662853200207E-2</v>
      </c>
      <c r="G28" s="46">
        <v>3.8998718274812799E-2</v>
      </c>
      <c r="I28" s="44"/>
      <c r="P28" s="40"/>
      <c r="Q28" s="40"/>
      <c r="R28" s="40"/>
      <c r="S28" s="40"/>
    </row>
    <row r="29" spans="1:19" ht="15" customHeight="1" x14ac:dyDescent="0.25">
      <c r="A29" s="48">
        <v>18</v>
      </c>
      <c r="B29" s="49" t="s">
        <v>53</v>
      </c>
      <c r="C29" s="45">
        <v>-4.8911011129122245E-2</v>
      </c>
      <c r="D29" s="45">
        <v>-4.3456904238065724E-2</v>
      </c>
      <c r="E29" s="46">
        <v>-3.6956771619234767E-2</v>
      </c>
      <c r="F29" s="46">
        <v>9.4924772382594929E-3</v>
      </c>
      <c r="G29" s="46">
        <v>2.0703867906920439E-2</v>
      </c>
      <c r="I29" s="44"/>
      <c r="P29" s="40"/>
      <c r="Q29" s="40"/>
      <c r="R29" s="40"/>
      <c r="S29" s="40"/>
    </row>
    <row r="30" spans="1:19" ht="15" x14ac:dyDescent="0.25">
      <c r="A30" s="48">
        <v>19</v>
      </c>
      <c r="B30" s="49" t="s">
        <v>54</v>
      </c>
      <c r="C30" s="45">
        <v>-8.0165581024978935E-2</v>
      </c>
      <c r="D30" s="45">
        <v>-7.1654535872239203E-2</v>
      </c>
      <c r="E30" s="46">
        <v>-6.2810585501920951E-2</v>
      </c>
      <c r="F30" s="46">
        <v>1.5377283022315304E-2</v>
      </c>
      <c r="G30" s="46">
        <v>3.3549324486663562E-2</v>
      </c>
      <c r="I30" s="44"/>
      <c r="P30" s="40"/>
      <c r="Q30" s="40"/>
      <c r="R30" s="40"/>
      <c r="S30" s="40"/>
    </row>
    <row r="31" spans="1:19" ht="15" customHeight="1" x14ac:dyDescent="0.25">
      <c r="A31" s="30"/>
      <c r="B31" s="31" t="s">
        <v>55</v>
      </c>
      <c r="C31" s="47"/>
      <c r="D31" s="47"/>
      <c r="E31" s="47"/>
      <c r="F31" s="47"/>
      <c r="G31" s="47"/>
      <c r="P31" s="40"/>
      <c r="Q31" s="40"/>
      <c r="R31" s="40"/>
      <c r="S31" s="40"/>
    </row>
    <row r="32" spans="1:19" ht="15" customHeight="1" x14ac:dyDescent="0.25">
      <c r="A32" s="48">
        <v>20</v>
      </c>
      <c r="B32" s="49" t="s">
        <v>56</v>
      </c>
      <c r="C32" s="45">
        <v>9.7700818052230035E-2</v>
      </c>
      <c r="D32" s="45">
        <v>0.1459437829377751</v>
      </c>
      <c r="E32" s="46">
        <v>0.16505744055088239</v>
      </c>
      <c r="F32" s="46">
        <v>0.16738595385538177</v>
      </c>
      <c r="G32" s="46">
        <v>0.23554034392257195</v>
      </c>
      <c r="I32" s="44"/>
      <c r="P32" s="40"/>
      <c r="Q32" s="40"/>
      <c r="R32" s="40"/>
      <c r="S32" s="40"/>
    </row>
    <row r="33" spans="1:19" ht="15" customHeight="1" x14ac:dyDescent="0.25">
      <c r="A33" s="48">
        <v>21</v>
      </c>
      <c r="B33" s="49" t="s">
        <v>57</v>
      </c>
      <c r="C33" s="45">
        <v>5.0902620948851923E-2</v>
      </c>
      <c r="D33" s="45">
        <v>6.4883518819109212E-2</v>
      </c>
      <c r="E33" s="46">
        <v>6.9545281550102159E-2</v>
      </c>
      <c r="F33" s="46">
        <v>6.969366395158709E-2</v>
      </c>
      <c r="G33" s="46">
        <v>9.5600417409486035E-2</v>
      </c>
      <c r="I33" s="44"/>
      <c r="P33" s="40"/>
      <c r="Q33" s="40"/>
      <c r="R33" s="40"/>
      <c r="S33" s="40"/>
    </row>
    <row r="34" spans="1:19" ht="15" customHeight="1" x14ac:dyDescent="0.25">
      <c r="A34" s="48">
        <v>22</v>
      </c>
      <c r="B34" s="49" t="s">
        <v>58</v>
      </c>
      <c r="C34" s="45">
        <v>0.33008692441883963</v>
      </c>
      <c r="D34" s="45">
        <v>0.19592437409026345</v>
      </c>
      <c r="E34" s="46">
        <v>0.22430830972248131</v>
      </c>
      <c r="F34" s="46">
        <v>0.22868434117302994</v>
      </c>
      <c r="G34" s="46">
        <v>0.30896848358040074</v>
      </c>
      <c r="I34" s="44"/>
      <c r="P34" s="40"/>
      <c r="Q34" s="40"/>
      <c r="R34" s="40"/>
      <c r="S34" s="40"/>
    </row>
    <row r="35" spans="1:19" ht="15" customHeight="1" x14ac:dyDescent="0.25">
      <c r="A35" s="48">
        <v>23</v>
      </c>
      <c r="B35" s="49" t="s">
        <v>59</v>
      </c>
      <c r="C35" s="45">
        <v>0.1977002062449103</v>
      </c>
      <c r="D35" s="45">
        <v>7.5296942059711172E-2</v>
      </c>
      <c r="E35" s="46">
        <v>0.21782155335133591</v>
      </c>
      <c r="F35" s="46">
        <v>0.20680487498212347</v>
      </c>
      <c r="G35" s="46">
        <v>0.2213184036780321</v>
      </c>
      <c r="P35" s="40"/>
      <c r="Q35" s="40"/>
      <c r="R35" s="40"/>
      <c r="S35" s="40"/>
    </row>
    <row r="36" spans="1:19" ht="15" customHeight="1" x14ac:dyDescent="0.25">
      <c r="A36" s="48">
        <v>24</v>
      </c>
      <c r="B36" s="49" t="s">
        <v>60</v>
      </c>
      <c r="C36" s="45">
        <v>0.46099129096252295</v>
      </c>
      <c r="D36" s="45">
        <v>1.3803265912725002E-2</v>
      </c>
      <c r="E36" s="46">
        <v>7.1589516154703706E-4</v>
      </c>
      <c r="F36" s="46">
        <v>0.32584474146547165</v>
      </c>
      <c r="G36" s="46">
        <v>2.9941524285723307E-2</v>
      </c>
      <c r="P36" s="40"/>
      <c r="Q36" s="40"/>
      <c r="R36" s="40"/>
      <c r="S36" s="40"/>
    </row>
    <row r="37" spans="1:19" ht="15" x14ac:dyDescent="0.25">
      <c r="A37" s="30"/>
      <c r="B37" s="31" t="s">
        <v>61</v>
      </c>
      <c r="C37" s="47"/>
      <c r="D37" s="47"/>
      <c r="E37" s="47"/>
      <c r="F37" s="47"/>
      <c r="G37" s="601"/>
      <c r="P37" s="40"/>
      <c r="Q37" s="40"/>
      <c r="R37" s="40"/>
      <c r="S37" s="40"/>
    </row>
    <row r="38" spans="1:19" ht="15" x14ac:dyDescent="0.25">
      <c r="A38" s="48">
        <v>25</v>
      </c>
      <c r="B38" s="49" t="s">
        <v>62</v>
      </c>
      <c r="C38" s="45">
        <v>0.32247973720512596</v>
      </c>
      <c r="D38" s="45">
        <v>0.44772812081063196</v>
      </c>
      <c r="E38" s="45">
        <v>0.35465761211009106</v>
      </c>
      <c r="F38" s="45">
        <v>0.37673474951374064</v>
      </c>
      <c r="G38" s="45">
        <v>0.43837417785348737</v>
      </c>
      <c r="P38" s="40"/>
      <c r="Q38" s="40"/>
      <c r="R38" s="40"/>
      <c r="S38" s="40"/>
    </row>
    <row r="39" spans="1:19" s="50" customFormat="1" ht="15" x14ac:dyDescent="0.25">
      <c r="A39" s="48">
        <v>26</v>
      </c>
      <c r="B39" s="49" t="s">
        <v>63</v>
      </c>
      <c r="C39" s="45">
        <v>0.2686654432456681</v>
      </c>
      <c r="D39" s="45">
        <v>0.16477854600384689</v>
      </c>
      <c r="E39" s="45">
        <v>0.13308155848890119</v>
      </c>
      <c r="F39" s="45">
        <v>0.15574488651436422</v>
      </c>
      <c r="G39" s="45">
        <v>0.19044426206437998</v>
      </c>
      <c r="P39" s="40"/>
      <c r="Q39" s="40"/>
      <c r="R39" s="40"/>
      <c r="S39" s="40"/>
    </row>
    <row r="40" spans="1:19" ht="15" x14ac:dyDescent="0.25">
      <c r="A40" s="48">
        <v>27</v>
      </c>
      <c r="B40" s="51" t="s">
        <v>64</v>
      </c>
      <c r="C40" s="45">
        <v>0.12465381841449046</v>
      </c>
      <c r="D40" s="45">
        <v>8.4388384081508658E-2</v>
      </c>
      <c r="E40" s="45">
        <v>0.1256366601234441</v>
      </c>
      <c r="F40" s="45">
        <v>8.1263564124999604E-2</v>
      </c>
      <c r="G40" s="45">
        <v>9.5158448679160387E-2</v>
      </c>
      <c r="P40" s="40"/>
      <c r="Q40" s="40"/>
      <c r="R40" s="40"/>
      <c r="S40" s="40"/>
    </row>
    <row r="41" spans="1:19" ht="15" x14ac:dyDescent="0.25">
      <c r="A41" s="52"/>
      <c r="B41" s="31" t="s">
        <v>65</v>
      </c>
      <c r="C41" s="32"/>
      <c r="D41" s="32"/>
      <c r="E41" s="32"/>
      <c r="F41" s="32"/>
      <c r="G41" s="53"/>
      <c r="P41" s="40"/>
      <c r="Q41" s="40"/>
      <c r="R41" s="40"/>
      <c r="S41" s="40"/>
    </row>
    <row r="42" spans="1:19" ht="15" x14ac:dyDescent="0.25">
      <c r="A42" s="48">
        <v>28</v>
      </c>
      <c r="B42" s="54" t="s">
        <v>66</v>
      </c>
      <c r="C42" s="38">
        <v>39070286.440000005</v>
      </c>
      <c r="D42" s="38">
        <v>37577645.133626401</v>
      </c>
      <c r="E42" s="39">
        <v>33641079.189999998</v>
      </c>
      <c r="F42" s="39">
        <v>39573837.899999991</v>
      </c>
      <c r="G42" s="39">
        <v>38760085.540000007</v>
      </c>
      <c r="P42" s="40"/>
      <c r="Q42" s="40"/>
      <c r="R42" s="40"/>
      <c r="S42" s="40"/>
    </row>
    <row r="43" spans="1:19" ht="15" x14ac:dyDescent="0.25">
      <c r="A43" s="48">
        <v>29</v>
      </c>
      <c r="B43" s="49" t="s">
        <v>67</v>
      </c>
      <c r="C43" s="38">
        <v>13254812.613400001</v>
      </c>
      <c r="D43" s="38">
        <v>12869564.5162</v>
      </c>
      <c r="E43" s="39">
        <v>11877040.71415</v>
      </c>
      <c r="F43" s="39">
        <v>11153067.564049998</v>
      </c>
      <c r="G43" s="39">
        <v>13627631.179049999</v>
      </c>
      <c r="P43" s="40"/>
      <c r="Q43" s="40"/>
      <c r="R43" s="40"/>
      <c r="S43" s="40"/>
    </row>
    <row r="44" spans="1:19" ht="15" x14ac:dyDescent="0.25">
      <c r="A44" s="55">
        <v>30</v>
      </c>
      <c r="B44" s="56" t="s">
        <v>68</v>
      </c>
      <c r="C44" s="45">
        <v>2.9476302366207543</v>
      </c>
      <c r="D44" s="45">
        <v>2.9198847471741773</v>
      </c>
      <c r="E44" s="45">
        <v>2.8324462296336899</v>
      </c>
      <c r="F44" s="45">
        <v>3.5482469439671895</v>
      </c>
      <c r="G44" s="45">
        <v>2.8442276600196359</v>
      </c>
      <c r="P44" s="40"/>
      <c r="Q44" s="40"/>
      <c r="R44" s="40"/>
      <c r="S44" s="40"/>
    </row>
    <row r="45" spans="1:19" ht="15" x14ac:dyDescent="0.25">
      <c r="A45" s="55"/>
      <c r="B45" s="31" t="s">
        <v>69</v>
      </c>
      <c r="C45" s="32"/>
      <c r="D45" s="32"/>
      <c r="E45" s="32"/>
      <c r="F45" s="32"/>
      <c r="G45" s="53"/>
      <c r="P45" s="40"/>
      <c r="Q45" s="40"/>
      <c r="R45" s="40"/>
      <c r="S45" s="40"/>
    </row>
    <row r="46" spans="1:19" ht="15" x14ac:dyDescent="0.25">
      <c r="A46" s="55">
        <v>31</v>
      </c>
      <c r="B46" s="599" t="s">
        <v>70</v>
      </c>
      <c r="C46" s="38">
        <v>57487096.908499993</v>
      </c>
      <c r="D46" s="38">
        <v>56004417.652500004</v>
      </c>
      <c r="E46" s="39">
        <v>60000891.506999999</v>
      </c>
      <c r="F46" s="39">
        <v>58813705.04900001</v>
      </c>
      <c r="G46" s="39">
        <v>57271959.573000006</v>
      </c>
      <c r="P46" s="40"/>
      <c r="Q46" s="40"/>
      <c r="R46" s="40"/>
      <c r="S46" s="40"/>
    </row>
    <row r="47" spans="1:19" ht="15" x14ac:dyDescent="0.25">
      <c r="A47" s="55">
        <v>32</v>
      </c>
      <c r="B47" s="599" t="s">
        <v>71</v>
      </c>
      <c r="C47" s="38">
        <v>39372851.676900022</v>
      </c>
      <c r="D47" s="38">
        <v>31849325.489900008</v>
      </c>
      <c r="E47" s="39">
        <v>31615845.140500002</v>
      </c>
      <c r="F47" s="39">
        <v>32472603.387424968</v>
      </c>
      <c r="G47" s="39">
        <v>28925245.853524994</v>
      </c>
      <c r="P47" s="40"/>
      <c r="Q47" s="40"/>
      <c r="R47" s="40"/>
      <c r="S47" s="40"/>
    </row>
    <row r="48" spans="1:19" thickBot="1" x14ac:dyDescent="0.3">
      <c r="A48" s="57">
        <v>33</v>
      </c>
      <c r="B48" s="600" t="s">
        <v>72</v>
      </c>
      <c r="C48" s="58">
        <v>1.4600694249999566</v>
      </c>
      <c r="D48" s="45">
        <v>1.7584176993092053</v>
      </c>
      <c r="E48" s="45">
        <v>1.8978107730588123</v>
      </c>
      <c r="F48" s="45">
        <v>1.8111792376885818</v>
      </c>
      <c r="G48" s="45">
        <v>1.9799990590579724</v>
      </c>
      <c r="P48" s="40"/>
      <c r="Q48" s="40"/>
      <c r="R48" s="40"/>
      <c r="S48" s="40"/>
    </row>
    <row r="49" spans="2:4" ht="78" x14ac:dyDescent="0.3">
      <c r="B49" s="59" t="s">
        <v>73</v>
      </c>
      <c r="C49" s="60"/>
    </row>
    <row r="51" spans="2:4" x14ac:dyDescent="0.3">
      <c r="D51" s="635"/>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3AA3E-F143-4967-86FC-096738447BB1}">
  <dimension ref="A1:K26"/>
  <sheetViews>
    <sheetView showGridLines="0" topLeftCell="A5" zoomScale="115" zoomScaleNormal="115" workbookViewId="0">
      <pane xSplit="2" ySplit="3" topLeftCell="C8" activePane="bottomRight" state="frozen"/>
      <selection activeCell="C22" sqref="C22"/>
      <selection pane="topRight" activeCell="C22" sqref="C22"/>
      <selection pane="bottomLeft" activeCell="C22" sqref="C22"/>
      <selection pane="bottomRight" activeCell="C8" sqref="C8:H22"/>
    </sheetView>
  </sheetViews>
  <sheetFormatPr defaultColWidth="9.28515625" defaultRowHeight="12.75" x14ac:dyDescent="0.25"/>
  <cols>
    <col min="1" max="1" width="11.7109375" style="529" bestFit="1" customWidth="1"/>
    <col min="2" max="2" width="105.28515625" style="529" bestFit="1" customWidth="1"/>
    <col min="3" max="3" width="13.7109375" style="529" bestFit="1" customWidth="1"/>
    <col min="4" max="4" width="20.28515625" style="529" customWidth="1"/>
    <col min="5" max="5" width="17.28515625" style="529" bestFit="1" customWidth="1"/>
    <col min="6" max="6" width="14.28515625" style="529" bestFit="1" customWidth="1"/>
    <col min="7" max="7" width="17.85546875" style="529" customWidth="1"/>
    <col min="8" max="8" width="18.140625" style="529" customWidth="1"/>
    <col min="9" max="9" width="19" style="530" customWidth="1"/>
    <col min="10" max="10" width="10" style="529" bestFit="1" customWidth="1"/>
    <col min="11" max="11" width="13.28515625" style="529" bestFit="1" customWidth="1"/>
    <col min="12" max="16384" width="9.28515625" style="529"/>
  </cols>
  <sheetData>
    <row r="1" spans="1:11" x14ac:dyDescent="0.25">
      <c r="A1" s="528" t="s">
        <v>28</v>
      </c>
    </row>
    <row r="2" spans="1:11" x14ac:dyDescent="0.25">
      <c r="A2" s="528" t="s">
        <v>29</v>
      </c>
      <c r="B2" s="556"/>
    </row>
    <row r="3" spans="1:11" x14ac:dyDescent="0.25">
      <c r="A3" s="531" t="s">
        <v>567</v>
      </c>
      <c r="B3" s="532">
        <v>44286</v>
      </c>
    </row>
    <row r="5" spans="1:11" x14ac:dyDescent="0.25">
      <c r="A5" s="685" t="s">
        <v>568</v>
      </c>
      <c r="B5" s="686"/>
      <c r="C5" s="691" t="s">
        <v>569</v>
      </c>
      <c r="D5" s="692"/>
      <c r="E5" s="692"/>
      <c r="F5" s="692"/>
      <c r="G5" s="692"/>
      <c r="H5" s="693"/>
    </row>
    <row r="6" spans="1:11" x14ac:dyDescent="0.25">
      <c r="A6" s="687"/>
      <c r="B6" s="688"/>
      <c r="C6" s="694"/>
      <c r="D6" s="695"/>
      <c r="E6" s="695"/>
      <c r="F6" s="695"/>
      <c r="G6" s="695"/>
      <c r="H6" s="696"/>
    </row>
    <row r="7" spans="1:11" ht="25.5" x14ac:dyDescent="0.25">
      <c r="A7" s="689"/>
      <c r="B7" s="690"/>
      <c r="C7" s="533" t="s">
        <v>570</v>
      </c>
      <c r="D7" s="533" t="s">
        <v>571</v>
      </c>
      <c r="E7" s="533" t="s">
        <v>572</v>
      </c>
      <c r="F7" s="533" t="s">
        <v>573</v>
      </c>
      <c r="G7" s="533" t="s">
        <v>574</v>
      </c>
      <c r="H7" s="533" t="s">
        <v>82</v>
      </c>
    </row>
    <row r="8" spans="1:11" x14ac:dyDescent="0.25">
      <c r="A8" s="534">
        <v>1</v>
      </c>
      <c r="B8" s="535" t="s">
        <v>414</v>
      </c>
      <c r="C8" s="563">
        <v>647637.03</v>
      </c>
      <c r="D8" s="563">
        <v>6402555.1699999943</v>
      </c>
      <c r="E8" s="563">
        <v>7585202.7400000002</v>
      </c>
      <c r="F8" s="563">
        <v>16775638.82</v>
      </c>
      <c r="G8" s="563">
        <v>0</v>
      </c>
      <c r="H8" s="605">
        <v>31411033.759999994</v>
      </c>
      <c r="I8" s="536"/>
    </row>
    <row r="9" spans="1:11" x14ac:dyDescent="0.25">
      <c r="A9" s="534">
        <v>2</v>
      </c>
      <c r="B9" s="535" t="s">
        <v>415</v>
      </c>
      <c r="C9" s="563"/>
      <c r="D9" s="563">
        <v>0</v>
      </c>
      <c r="E9" s="563"/>
      <c r="F9" s="563"/>
      <c r="G9" s="563"/>
      <c r="H9" s="605">
        <v>0</v>
      </c>
      <c r="I9" s="536"/>
    </row>
    <row r="10" spans="1:11" x14ac:dyDescent="0.25">
      <c r="A10" s="534">
        <v>3</v>
      </c>
      <c r="B10" s="535" t="s">
        <v>416</v>
      </c>
      <c r="C10" s="563"/>
      <c r="D10" s="563">
        <v>0</v>
      </c>
      <c r="E10" s="563"/>
      <c r="F10" s="563"/>
      <c r="G10" s="563"/>
      <c r="H10" s="605">
        <v>0</v>
      </c>
      <c r="I10" s="536"/>
    </row>
    <row r="11" spans="1:11" x14ac:dyDescent="0.25">
      <c r="A11" s="534">
        <v>4</v>
      </c>
      <c r="B11" s="535" t="s">
        <v>417</v>
      </c>
      <c r="C11" s="563"/>
      <c r="D11" s="563">
        <v>0</v>
      </c>
      <c r="E11" s="563"/>
      <c r="F11" s="563"/>
      <c r="G11" s="563"/>
      <c r="H11" s="605">
        <v>0</v>
      </c>
      <c r="I11" s="536"/>
    </row>
    <row r="12" spans="1:11" x14ac:dyDescent="0.25">
      <c r="A12" s="534">
        <v>5</v>
      </c>
      <c r="B12" s="535" t="s">
        <v>418</v>
      </c>
      <c r="C12" s="563"/>
      <c r="D12" s="563">
        <v>0</v>
      </c>
      <c r="E12" s="563"/>
      <c r="F12" s="563"/>
      <c r="G12" s="563"/>
      <c r="H12" s="605">
        <v>0</v>
      </c>
      <c r="I12" s="536"/>
    </row>
    <row r="13" spans="1:11" x14ac:dyDescent="0.25">
      <c r="A13" s="534">
        <v>6</v>
      </c>
      <c r="B13" s="535" t="s">
        <v>419</v>
      </c>
      <c r="C13" s="563">
        <v>5561177.7300000004</v>
      </c>
      <c r="D13" s="563">
        <v>1000000</v>
      </c>
      <c r="E13" s="563"/>
      <c r="F13" s="563"/>
      <c r="G13" s="563"/>
      <c r="H13" s="605">
        <v>6561177.7300000004</v>
      </c>
      <c r="I13" s="536"/>
    </row>
    <row r="14" spans="1:11" x14ac:dyDescent="0.25">
      <c r="A14" s="534">
        <v>7</v>
      </c>
      <c r="B14" s="535" t="s">
        <v>420</v>
      </c>
      <c r="C14" s="563"/>
      <c r="D14" s="563">
        <v>4829493.6900000004</v>
      </c>
      <c r="E14" s="563">
        <v>4456667.0000000009</v>
      </c>
      <c r="F14" s="563">
        <v>7673905.2700000005</v>
      </c>
      <c r="G14" s="563">
        <v>0</v>
      </c>
      <c r="H14" s="605">
        <v>16960065.960000001</v>
      </c>
      <c r="I14" s="536"/>
    </row>
    <row r="15" spans="1:11" x14ac:dyDescent="0.25">
      <c r="A15" s="534">
        <v>8</v>
      </c>
      <c r="B15" s="537" t="s">
        <v>421</v>
      </c>
      <c r="C15" s="563"/>
      <c r="D15" s="563">
        <v>248309.95999999988</v>
      </c>
      <c r="E15" s="563">
        <v>3624686.2199999997</v>
      </c>
      <c r="F15" s="563">
        <v>1778608.0599999996</v>
      </c>
      <c r="G15" s="563">
        <v>66974.540000000008</v>
      </c>
      <c r="H15" s="605">
        <v>5718578.7799999993</v>
      </c>
      <c r="I15" s="536"/>
      <c r="J15" s="536"/>
      <c r="K15" s="538"/>
    </row>
    <row r="16" spans="1:11" x14ac:dyDescent="0.25">
      <c r="A16" s="534">
        <v>9</v>
      </c>
      <c r="B16" s="535" t="s">
        <v>422</v>
      </c>
      <c r="C16" s="563"/>
      <c r="D16" s="563">
        <v>0</v>
      </c>
      <c r="E16" s="563"/>
      <c r="F16" s="563">
        <v>0</v>
      </c>
      <c r="G16" s="563"/>
      <c r="H16" s="605">
        <v>0</v>
      </c>
      <c r="I16" s="536"/>
    </row>
    <row r="17" spans="1:11" x14ac:dyDescent="0.25">
      <c r="A17" s="534">
        <v>10</v>
      </c>
      <c r="B17" s="606" t="s">
        <v>423</v>
      </c>
      <c r="C17" s="563"/>
      <c r="D17" s="563">
        <v>677802.47</v>
      </c>
      <c r="E17" s="563">
        <v>1174.6600000000326</v>
      </c>
      <c r="F17" s="563">
        <v>0</v>
      </c>
      <c r="G17" s="563">
        <v>848.72</v>
      </c>
      <c r="H17" s="605">
        <v>679825.85</v>
      </c>
      <c r="I17" s="536"/>
      <c r="J17" s="539"/>
    </row>
    <row r="18" spans="1:11" x14ac:dyDescent="0.25">
      <c r="A18" s="534">
        <v>11</v>
      </c>
      <c r="B18" s="535" t="s">
        <v>424</v>
      </c>
      <c r="C18" s="563"/>
      <c r="D18" s="563">
        <v>584.25</v>
      </c>
      <c r="E18" s="563">
        <v>3750.54</v>
      </c>
      <c r="F18" s="563">
        <v>0</v>
      </c>
      <c r="G18" s="563">
        <v>49242.419999999962</v>
      </c>
      <c r="H18" s="605">
        <v>53577.209999999963</v>
      </c>
      <c r="I18" s="536"/>
    </row>
    <row r="19" spans="1:11" x14ac:dyDescent="0.25">
      <c r="A19" s="534">
        <v>12</v>
      </c>
      <c r="B19" s="535" t="s">
        <v>425</v>
      </c>
      <c r="C19" s="563"/>
      <c r="D19" s="563">
        <v>0</v>
      </c>
      <c r="E19" s="563"/>
      <c r="F19" s="563"/>
      <c r="G19" s="563"/>
      <c r="H19" s="605">
        <v>0</v>
      </c>
      <c r="I19" s="536"/>
    </row>
    <row r="20" spans="1:11" x14ac:dyDescent="0.25">
      <c r="A20" s="540">
        <v>13</v>
      </c>
      <c r="B20" s="537" t="s">
        <v>426</v>
      </c>
      <c r="C20" s="563"/>
      <c r="D20" s="563">
        <v>0</v>
      </c>
      <c r="E20" s="563"/>
      <c r="F20" s="563"/>
      <c r="G20" s="563"/>
      <c r="H20" s="605">
        <v>0</v>
      </c>
      <c r="I20" s="536"/>
    </row>
    <row r="21" spans="1:11" x14ac:dyDescent="0.25">
      <c r="A21" s="534">
        <v>14</v>
      </c>
      <c r="B21" s="535" t="s">
        <v>575</v>
      </c>
      <c r="C21" s="563">
        <v>2446274.4699999997</v>
      </c>
      <c r="D21" s="563">
        <v>10011571.820000002</v>
      </c>
      <c r="E21" s="563">
        <v>0</v>
      </c>
      <c r="F21" s="563"/>
      <c r="G21" s="563">
        <v>16237602.4</v>
      </c>
      <c r="H21" s="605">
        <v>28695448.690000005</v>
      </c>
      <c r="I21" s="536"/>
    </row>
    <row r="22" spans="1:11" x14ac:dyDescent="0.25">
      <c r="A22" s="541">
        <v>15</v>
      </c>
      <c r="B22" s="542" t="s">
        <v>82</v>
      </c>
      <c r="C22" s="605">
        <v>8655089.2300000004</v>
      </c>
      <c r="D22" s="605">
        <v>22492514.889999997</v>
      </c>
      <c r="E22" s="605">
        <v>15670306.5</v>
      </c>
      <c r="F22" s="605">
        <v>26228152.149999999</v>
      </c>
      <c r="G22" s="605">
        <v>16353819.359999999</v>
      </c>
      <c r="H22" s="605">
        <v>89399882.13000001</v>
      </c>
      <c r="I22" s="536"/>
    </row>
    <row r="24" spans="1:11" x14ac:dyDescent="0.25">
      <c r="K24" s="538"/>
    </row>
    <row r="26" spans="1:11" ht="38.25" x14ac:dyDescent="0.25">
      <c r="B26" s="607" t="s">
        <v>576</v>
      </c>
    </row>
  </sheetData>
  <mergeCells count="2">
    <mergeCell ref="A5:B7"/>
    <mergeCell ref="C5:H6"/>
  </mergeCells>
  <conditionalFormatting sqref="A5">
    <cfRule type="duplicateValues" dxfId="17" priority="1"/>
    <cfRule type="duplicateValues" dxfId="16" priority="2"/>
  </conditionalFormatting>
  <conditionalFormatting sqref="A5">
    <cfRule type="duplicateValues" dxfId="15" priority="3"/>
  </conditionalFormatting>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A13B4-D2BD-4CCD-876C-BA11E92C492E}">
  <dimension ref="A1:O26"/>
  <sheetViews>
    <sheetView showGridLines="0" topLeftCell="C1" zoomScaleNormal="100" workbookViewId="0">
      <selection activeCell="C7" sqref="C7:I23"/>
    </sheetView>
  </sheetViews>
  <sheetFormatPr defaultColWidth="9.28515625" defaultRowHeight="12.75" x14ac:dyDescent="0.25"/>
  <cols>
    <col min="1" max="1" width="11.7109375" style="543" bestFit="1" customWidth="1"/>
    <col min="2" max="2" width="114.7109375" style="529" customWidth="1"/>
    <col min="3" max="3" width="22.42578125" style="529" customWidth="1"/>
    <col min="4" max="4" width="23.5703125" style="529" customWidth="1"/>
    <col min="5" max="8" width="22.28515625" style="529" customWidth="1"/>
    <col min="9" max="9" width="41.42578125" style="529" customWidth="1"/>
    <col min="10" max="10" width="18" style="529" customWidth="1"/>
    <col min="11" max="11" width="14.5703125" style="530" customWidth="1"/>
    <col min="12" max="14" width="9.28515625" style="529"/>
    <col min="15" max="15" width="11.140625" style="529" bestFit="1" customWidth="1"/>
    <col min="16" max="16384" width="9.28515625" style="529"/>
  </cols>
  <sheetData>
    <row r="1" spans="1:15" x14ac:dyDescent="0.25">
      <c r="A1" s="528" t="s">
        <v>28</v>
      </c>
      <c r="B1" s="529" t="str">
        <f>'16. NSFR'!B1</f>
        <v>სს სილქ ბანკი</v>
      </c>
    </row>
    <row r="2" spans="1:15" x14ac:dyDescent="0.25">
      <c r="A2" s="528" t="s">
        <v>29</v>
      </c>
      <c r="B2" s="556">
        <f>'16. NSFR'!B2</f>
        <v>44834</v>
      </c>
    </row>
    <row r="3" spans="1:15" x14ac:dyDescent="0.25">
      <c r="A3" s="531" t="s">
        <v>577</v>
      </c>
      <c r="B3" s="532"/>
    </row>
    <row r="4" spans="1:15" x14ac:dyDescent="0.25">
      <c r="C4" s="544" t="s">
        <v>578</v>
      </c>
      <c r="D4" s="544" t="s">
        <v>579</v>
      </c>
      <c r="E4" s="544" t="s">
        <v>580</v>
      </c>
      <c r="F4" s="544" t="s">
        <v>581</v>
      </c>
      <c r="G4" s="544" t="s">
        <v>582</v>
      </c>
      <c r="H4" s="544" t="s">
        <v>583</v>
      </c>
      <c r="I4" s="544" t="s">
        <v>584</v>
      </c>
    </row>
    <row r="5" spans="1:15" ht="34.15" customHeight="1" x14ac:dyDescent="0.25">
      <c r="A5" s="685" t="s">
        <v>585</v>
      </c>
      <c r="B5" s="686"/>
      <c r="C5" s="699" t="s">
        <v>586</v>
      </c>
      <c r="D5" s="699"/>
      <c r="E5" s="699" t="s">
        <v>587</v>
      </c>
      <c r="F5" s="699" t="s">
        <v>588</v>
      </c>
      <c r="G5" s="697" t="s">
        <v>589</v>
      </c>
      <c r="H5" s="697" t="s">
        <v>590</v>
      </c>
      <c r="I5" s="545" t="s">
        <v>591</v>
      </c>
    </row>
    <row r="6" spans="1:15" ht="38.25" x14ac:dyDescent="0.25">
      <c r="A6" s="689"/>
      <c r="B6" s="690"/>
      <c r="C6" s="546" t="s">
        <v>592</v>
      </c>
      <c r="D6" s="546" t="s">
        <v>593</v>
      </c>
      <c r="E6" s="699"/>
      <c r="F6" s="699"/>
      <c r="G6" s="698"/>
      <c r="H6" s="698"/>
      <c r="I6" s="545" t="s">
        <v>594</v>
      </c>
    </row>
    <row r="7" spans="1:15" x14ac:dyDescent="0.25">
      <c r="A7" s="548">
        <v>1</v>
      </c>
      <c r="B7" s="535" t="s">
        <v>414</v>
      </c>
      <c r="C7" s="563"/>
      <c r="D7" s="563">
        <f>' 17. Residual Maturity'!H8-'18. Assets by Exposure classes'!C7</f>
        <v>31411033.759999994</v>
      </c>
      <c r="E7" s="563"/>
      <c r="F7" s="563"/>
      <c r="G7" s="563"/>
      <c r="H7" s="563"/>
      <c r="I7" s="608">
        <f t="shared" ref="I7:I20" si="0">C7+D7-E7-F7-G7</f>
        <v>31411033.759999994</v>
      </c>
      <c r="J7" s="549"/>
    </row>
    <row r="8" spans="1:15" x14ac:dyDescent="0.25">
      <c r="A8" s="548">
        <v>2</v>
      </c>
      <c r="B8" s="535" t="s">
        <v>415</v>
      </c>
      <c r="C8" s="563"/>
      <c r="D8" s="563">
        <f>' 17. Residual Maturity'!H9-'18. Assets by Exposure classes'!C8</f>
        <v>0</v>
      </c>
      <c r="E8" s="563"/>
      <c r="F8" s="563"/>
      <c r="G8" s="563"/>
      <c r="H8" s="563"/>
      <c r="I8" s="608">
        <f t="shared" si="0"/>
        <v>0</v>
      </c>
      <c r="J8" s="549"/>
    </row>
    <row r="9" spans="1:15" x14ac:dyDescent="0.25">
      <c r="A9" s="548">
        <v>3</v>
      </c>
      <c r="B9" s="535" t="s">
        <v>416</v>
      </c>
      <c r="C9" s="563"/>
      <c r="D9" s="563">
        <f>' 17. Residual Maturity'!H10-'18. Assets by Exposure classes'!C9</f>
        <v>0</v>
      </c>
      <c r="E9" s="563"/>
      <c r="F9" s="563"/>
      <c r="G9" s="563"/>
      <c r="H9" s="563"/>
      <c r="I9" s="608">
        <f t="shared" si="0"/>
        <v>0</v>
      </c>
      <c r="J9" s="549"/>
    </row>
    <row r="10" spans="1:15" x14ac:dyDescent="0.25">
      <c r="A10" s="548">
        <v>4</v>
      </c>
      <c r="B10" s="535" t="s">
        <v>417</v>
      </c>
      <c r="C10" s="563"/>
      <c r="D10" s="563">
        <f>' 17. Residual Maturity'!H11-'18. Assets by Exposure classes'!C10</f>
        <v>0</v>
      </c>
      <c r="E10" s="563"/>
      <c r="F10" s="563"/>
      <c r="G10" s="563"/>
      <c r="H10" s="563"/>
      <c r="I10" s="608">
        <f t="shared" si="0"/>
        <v>0</v>
      </c>
      <c r="J10" s="549"/>
    </row>
    <row r="11" spans="1:15" x14ac:dyDescent="0.25">
      <c r="A11" s="548">
        <v>5</v>
      </c>
      <c r="B11" s="535" t="s">
        <v>418</v>
      </c>
      <c r="C11" s="563"/>
      <c r="D11" s="563">
        <f>' 17. Residual Maturity'!H12-'18. Assets by Exposure classes'!C11</f>
        <v>0</v>
      </c>
      <c r="E11" s="563"/>
      <c r="F11" s="563"/>
      <c r="G11" s="563"/>
      <c r="H11" s="563"/>
      <c r="I11" s="608">
        <f t="shared" si="0"/>
        <v>0</v>
      </c>
      <c r="J11" s="549"/>
    </row>
    <row r="12" spans="1:15" x14ac:dyDescent="0.25">
      <c r="A12" s="548">
        <v>6</v>
      </c>
      <c r="B12" s="535" t="s">
        <v>419</v>
      </c>
      <c r="C12" s="563"/>
      <c r="D12" s="563">
        <f>' 17. Residual Maturity'!H13-'18. Assets by Exposure classes'!C12</f>
        <v>6561177.7300000004</v>
      </c>
      <c r="E12" s="563"/>
      <c r="F12" s="563"/>
      <c r="G12" s="563"/>
      <c r="H12" s="563"/>
      <c r="I12" s="608">
        <f t="shared" si="0"/>
        <v>6561177.7300000004</v>
      </c>
      <c r="J12" s="549"/>
    </row>
    <row r="13" spans="1:15" x14ac:dyDescent="0.25">
      <c r="A13" s="548">
        <v>7</v>
      </c>
      <c r="B13" s="535" t="s">
        <v>420</v>
      </c>
      <c r="C13" s="563">
        <v>2016903.7799999993</v>
      </c>
      <c r="D13" s="563">
        <v>15560321.479999999</v>
      </c>
      <c r="E13" s="563">
        <v>617159.29999999993</v>
      </c>
      <c r="F13" s="563">
        <v>306961.12</v>
      </c>
      <c r="G13" s="563"/>
      <c r="H13" s="563"/>
      <c r="I13" s="608">
        <f t="shared" si="0"/>
        <v>16653104.839999998</v>
      </c>
      <c r="J13" s="549"/>
      <c r="K13" s="550"/>
      <c r="O13" s="539"/>
    </row>
    <row r="14" spans="1:15" x14ac:dyDescent="0.25">
      <c r="A14" s="548">
        <v>8</v>
      </c>
      <c r="B14" s="537" t="s">
        <v>421</v>
      </c>
      <c r="C14" s="563">
        <v>263277.51999999769</v>
      </c>
      <c r="D14" s="563">
        <v>5607861.0000000075</v>
      </c>
      <c r="E14" s="563">
        <v>152560.3599999999</v>
      </c>
      <c r="F14" s="563">
        <v>109832.17000000001</v>
      </c>
      <c r="G14" s="563"/>
      <c r="H14" s="563">
        <f>'19. Assets by Risk Sectors'!H34</f>
        <v>20522.71</v>
      </c>
      <c r="I14" s="608">
        <f t="shared" si="0"/>
        <v>5608745.9900000049</v>
      </c>
      <c r="J14" s="549"/>
      <c r="K14" s="550"/>
    </row>
    <row r="15" spans="1:15" x14ac:dyDescent="0.25">
      <c r="A15" s="548">
        <v>9</v>
      </c>
      <c r="B15" s="535" t="s">
        <v>422</v>
      </c>
      <c r="C15" s="563">
        <v>0</v>
      </c>
      <c r="D15" s="563">
        <v>0</v>
      </c>
      <c r="E15" s="563"/>
      <c r="F15" s="563">
        <v>0</v>
      </c>
      <c r="G15" s="563"/>
      <c r="H15" s="563"/>
      <c r="I15" s="608">
        <f t="shared" si="0"/>
        <v>0</v>
      </c>
      <c r="J15" s="549"/>
    </row>
    <row r="16" spans="1:15" x14ac:dyDescent="0.25">
      <c r="A16" s="548">
        <v>10</v>
      </c>
      <c r="B16" s="606" t="s">
        <v>595</v>
      </c>
      <c r="C16" s="563">
        <v>1047275.06</v>
      </c>
      <c r="D16" s="563">
        <v>0</v>
      </c>
      <c r="E16" s="563">
        <v>367449.21</v>
      </c>
      <c r="F16" s="563">
        <v>0</v>
      </c>
      <c r="G16" s="563"/>
      <c r="H16" s="563"/>
      <c r="I16" s="608">
        <f t="shared" si="0"/>
        <v>679825.85000000009</v>
      </c>
      <c r="J16" s="549"/>
    </row>
    <row r="17" spans="1:11" x14ac:dyDescent="0.25">
      <c r="A17" s="548">
        <v>11</v>
      </c>
      <c r="B17" s="535" t="s">
        <v>424</v>
      </c>
      <c r="C17" s="563">
        <v>0</v>
      </c>
      <c r="D17" s="563">
        <v>53577.209999999963</v>
      </c>
      <c r="E17" s="563"/>
      <c r="F17" s="563">
        <v>1060.7199999999998</v>
      </c>
      <c r="G17" s="563"/>
      <c r="H17" s="563"/>
      <c r="I17" s="608">
        <f t="shared" si="0"/>
        <v>52516.489999999962</v>
      </c>
      <c r="J17" s="549"/>
    </row>
    <row r="18" spans="1:11" x14ac:dyDescent="0.25">
      <c r="A18" s="548">
        <v>12</v>
      </c>
      <c r="B18" s="535" t="s">
        <v>425</v>
      </c>
      <c r="C18" s="563"/>
      <c r="D18" s="563">
        <f>' 17. Residual Maturity'!H19-'18. Assets by Exposure classes'!C18</f>
        <v>0</v>
      </c>
      <c r="E18" s="563"/>
      <c r="F18" s="563"/>
      <c r="G18" s="563"/>
      <c r="H18" s="563"/>
      <c r="I18" s="608">
        <f t="shared" si="0"/>
        <v>0</v>
      </c>
      <c r="J18" s="549"/>
    </row>
    <row r="19" spans="1:11" x14ac:dyDescent="0.25">
      <c r="A19" s="551">
        <v>13</v>
      </c>
      <c r="B19" s="537" t="s">
        <v>426</v>
      </c>
      <c r="C19" s="563"/>
      <c r="D19" s="563">
        <f>' 17. Residual Maturity'!H20-'18. Assets by Exposure classes'!C19</f>
        <v>0</v>
      </c>
      <c r="E19" s="563"/>
      <c r="F19" s="563"/>
      <c r="G19" s="563"/>
      <c r="H19" s="563"/>
      <c r="I19" s="608">
        <f t="shared" si="0"/>
        <v>0</v>
      </c>
      <c r="J19" s="549"/>
    </row>
    <row r="20" spans="1:11" x14ac:dyDescent="0.25">
      <c r="A20" s="548">
        <v>14</v>
      </c>
      <c r="B20" s="535" t="s">
        <v>575</v>
      </c>
      <c r="C20" s="563">
        <v>120689.04</v>
      </c>
      <c r="D20" s="563">
        <v>28686948.710000001</v>
      </c>
      <c r="E20" s="563">
        <v>-187197.82</v>
      </c>
      <c r="F20" s="563">
        <v>100000</v>
      </c>
      <c r="G20" s="563"/>
      <c r="H20" s="563"/>
      <c r="I20" s="608">
        <f t="shared" si="0"/>
        <v>28894835.57</v>
      </c>
      <c r="J20" s="549"/>
    </row>
    <row r="21" spans="1:11" s="553" customFormat="1" x14ac:dyDescent="0.25">
      <c r="A21" s="552">
        <v>15</v>
      </c>
      <c r="B21" s="542" t="s">
        <v>82</v>
      </c>
      <c r="C21" s="605">
        <f>SUM(C7:C15)+SUM(C17:C20)</f>
        <v>2400870.3399999971</v>
      </c>
      <c r="D21" s="605">
        <f>SUM(D7:D15)+SUM(D17:D20)</f>
        <v>87880919.890000001</v>
      </c>
      <c r="E21" s="605">
        <f>SUM(E7:E15)+SUM(E17:E20)</f>
        <v>582521.83999999985</v>
      </c>
      <c r="F21" s="605">
        <f>SUM(F13:F20)</f>
        <v>517854.01</v>
      </c>
      <c r="G21" s="605">
        <v>0</v>
      </c>
      <c r="H21" s="605">
        <f>SUM(H7:H15)+SUM(H17:H20)</f>
        <v>20522.71</v>
      </c>
      <c r="I21" s="608">
        <f>C21+D21-E21-F21-G21</f>
        <v>89181414.379999995</v>
      </c>
      <c r="J21" s="549"/>
      <c r="K21" s="549"/>
    </row>
    <row r="22" spans="1:11" x14ac:dyDescent="0.25">
      <c r="A22" s="554">
        <v>16</v>
      </c>
      <c r="B22" s="555" t="s">
        <v>596</v>
      </c>
      <c r="C22" s="563">
        <f>C13+C14+C15+C17</f>
        <v>2280181.299999997</v>
      </c>
      <c r="D22" s="563">
        <f>D13+D14+D15+D17</f>
        <v>21221759.690000005</v>
      </c>
      <c r="E22" s="563">
        <f>E13+E14+E15+E17</f>
        <v>769719.6599999998</v>
      </c>
      <c r="F22" s="563">
        <f>F13+F14+F15+F17</f>
        <v>417854.01</v>
      </c>
      <c r="G22" s="563">
        <f>G21</f>
        <v>0</v>
      </c>
      <c r="H22" s="563">
        <f>H13+H14+H15+H16+H17</f>
        <v>20522.71</v>
      </c>
      <c r="I22" s="608">
        <f>C22+D22-E22-F22-G22</f>
        <v>22314367.32</v>
      </c>
    </row>
    <row r="23" spans="1:11" x14ac:dyDescent="0.25">
      <c r="A23" s="554">
        <v>17</v>
      </c>
      <c r="B23" s="555" t="s">
        <v>597</v>
      </c>
      <c r="C23" s="563"/>
      <c r="D23" s="563">
        <v>34588714.660000004</v>
      </c>
      <c r="E23" s="563"/>
      <c r="F23" s="563">
        <v>100000</v>
      </c>
      <c r="G23" s="563"/>
      <c r="H23" s="563"/>
      <c r="I23" s="608">
        <f>C23+D23-E23-F23-G23</f>
        <v>34488714.660000004</v>
      </c>
    </row>
    <row r="26" spans="1:11" ht="42.4" customHeight="1" x14ac:dyDescent="0.25">
      <c r="B26" s="607" t="s">
        <v>576</v>
      </c>
    </row>
  </sheetData>
  <mergeCells count="6">
    <mergeCell ref="H5:H6"/>
    <mergeCell ref="A5:B6"/>
    <mergeCell ref="C5:D5"/>
    <mergeCell ref="E5:E6"/>
    <mergeCell ref="F5:F6"/>
    <mergeCell ref="G5:G6"/>
  </mergeCells>
  <conditionalFormatting sqref="A5">
    <cfRule type="duplicateValues" dxfId="14" priority="1"/>
    <cfRule type="duplicateValues" dxfId="13" priority="2"/>
  </conditionalFormatting>
  <conditionalFormatting sqref="A5">
    <cfRule type="duplicateValues" dxfId="12" priority="3"/>
  </conditionalFormatting>
  <pageMargins left="0.7" right="0.7" top="0.75" bottom="0.75" header="0.3" footer="0.3"/>
  <pageSetup orientation="portrait" horizontalDpi="90" verticalDpi="9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20DF9-1A29-4F5F-8549-42D93B3E2901}">
  <dimension ref="A1:I43"/>
  <sheetViews>
    <sheetView showGridLines="0" zoomScale="130" zoomScaleNormal="130" workbookViewId="0">
      <selection activeCell="C7" sqref="C7:I34"/>
    </sheetView>
  </sheetViews>
  <sheetFormatPr defaultColWidth="9.28515625" defaultRowHeight="12.75" x14ac:dyDescent="0.25"/>
  <cols>
    <col min="1" max="1" width="11" style="529" bestFit="1" customWidth="1"/>
    <col min="2" max="2" width="93.42578125" style="529" customWidth="1"/>
    <col min="3" max="8" width="22" style="529" customWidth="1"/>
    <col min="9" max="9" width="42.28515625" style="529" bestFit="1" customWidth="1"/>
    <col min="10" max="16384" width="9.28515625" style="529"/>
  </cols>
  <sheetData>
    <row r="1" spans="1:9" x14ac:dyDescent="0.25">
      <c r="A1" s="528" t="s">
        <v>28</v>
      </c>
      <c r="B1" s="556" t="str">
        <f>'18. Assets by Exposure classes'!B1</f>
        <v>სს სილქ ბანკი</v>
      </c>
    </row>
    <row r="2" spans="1:9" x14ac:dyDescent="0.25">
      <c r="A2" s="528" t="s">
        <v>29</v>
      </c>
      <c r="B2" s="556">
        <f>'18. Assets by Exposure classes'!B2</f>
        <v>44834</v>
      </c>
    </row>
    <row r="3" spans="1:9" x14ac:dyDescent="0.25">
      <c r="A3" s="531" t="s">
        <v>598</v>
      </c>
      <c r="B3" s="556"/>
    </row>
    <row r="4" spans="1:9" x14ac:dyDescent="0.25">
      <c r="C4" s="544" t="s">
        <v>578</v>
      </c>
      <c r="D4" s="544" t="s">
        <v>579</v>
      </c>
      <c r="E4" s="544" t="s">
        <v>580</v>
      </c>
      <c r="F4" s="544" t="s">
        <v>581</v>
      </c>
      <c r="G4" s="544" t="s">
        <v>582</v>
      </c>
      <c r="H4" s="544" t="s">
        <v>583</v>
      </c>
      <c r="I4" s="544" t="s">
        <v>584</v>
      </c>
    </row>
    <row r="5" spans="1:9" ht="41.65" customHeight="1" x14ac:dyDescent="0.25">
      <c r="A5" s="685" t="s">
        <v>599</v>
      </c>
      <c r="B5" s="686"/>
      <c r="C5" s="699" t="s">
        <v>586</v>
      </c>
      <c r="D5" s="699"/>
      <c r="E5" s="699" t="s">
        <v>587</v>
      </c>
      <c r="F5" s="699" t="s">
        <v>588</v>
      </c>
      <c r="G5" s="697" t="s">
        <v>589</v>
      </c>
      <c r="H5" s="697" t="s">
        <v>590</v>
      </c>
      <c r="I5" s="545" t="s">
        <v>591</v>
      </c>
    </row>
    <row r="6" spans="1:9" ht="41.65" customHeight="1" x14ac:dyDescent="0.25">
      <c r="A6" s="689"/>
      <c r="B6" s="690"/>
      <c r="C6" s="546" t="s">
        <v>592</v>
      </c>
      <c r="D6" s="546" t="s">
        <v>593</v>
      </c>
      <c r="E6" s="699"/>
      <c r="F6" s="699"/>
      <c r="G6" s="698"/>
      <c r="H6" s="698"/>
      <c r="I6" s="545" t="s">
        <v>594</v>
      </c>
    </row>
    <row r="7" spans="1:9" x14ac:dyDescent="0.25">
      <c r="A7" s="557">
        <v>1</v>
      </c>
      <c r="B7" s="558" t="s">
        <v>600</v>
      </c>
      <c r="C7" s="557">
        <v>19777.999999999996</v>
      </c>
      <c r="D7" s="557">
        <v>31768454.539999995</v>
      </c>
      <c r="E7" s="557">
        <v>19037.679999999997</v>
      </c>
      <c r="F7" s="557">
        <v>7076.989999999998</v>
      </c>
      <c r="G7" s="557"/>
      <c r="H7" s="557">
        <v>1731.1399999999999</v>
      </c>
      <c r="I7" s="609">
        <f t="shared" ref="I7:I33" si="0">C7+D7-E7-F7-G7</f>
        <v>31762117.869999997</v>
      </c>
    </row>
    <row r="8" spans="1:9" x14ac:dyDescent="0.25">
      <c r="A8" s="557">
        <v>2</v>
      </c>
      <c r="B8" s="558" t="s">
        <v>601</v>
      </c>
      <c r="C8" s="557">
        <v>46437.270000000004</v>
      </c>
      <c r="D8" s="557">
        <v>7310526.0500000007</v>
      </c>
      <c r="E8" s="557">
        <v>36851.06</v>
      </c>
      <c r="F8" s="557">
        <v>14777.54</v>
      </c>
      <c r="G8" s="557"/>
      <c r="H8" s="557">
        <v>0</v>
      </c>
      <c r="I8" s="609">
        <f t="shared" si="0"/>
        <v>7305334.7200000007</v>
      </c>
    </row>
    <row r="9" spans="1:9" x14ac:dyDescent="0.25">
      <c r="A9" s="557">
        <v>3</v>
      </c>
      <c r="B9" s="558" t="s">
        <v>602</v>
      </c>
      <c r="C9" s="557">
        <v>0</v>
      </c>
      <c r="D9" s="557">
        <v>0</v>
      </c>
      <c r="E9" s="557">
        <v>0</v>
      </c>
      <c r="F9" s="557">
        <v>0</v>
      </c>
      <c r="G9" s="557"/>
      <c r="H9" s="557">
        <v>0</v>
      </c>
      <c r="I9" s="609">
        <f t="shared" si="0"/>
        <v>0</v>
      </c>
    </row>
    <row r="10" spans="1:9" x14ac:dyDescent="0.25">
      <c r="A10" s="557">
        <v>4</v>
      </c>
      <c r="B10" s="558" t="s">
        <v>603</v>
      </c>
      <c r="C10" s="557">
        <v>0</v>
      </c>
      <c r="D10" s="557">
        <v>4307964.4000000004</v>
      </c>
      <c r="E10" s="557">
        <v>0</v>
      </c>
      <c r="F10" s="557">
        <v>85976</v>
      </c>
      <c r="G10" s="557"/>
      <c r="H10" s="557">
        <v>0</v>
      </c>
      <c r="I10" s="609">
        <f t="shared" si="0"/>
        <v>4221988.4000000004</v>
      </c>
    </row>
    <row r="11" spans="1:9" x14ac:dyDescent="0.25">
      <c r="A11" s="557">
        <v>5</v>
      </c>
      <c r="B11" s="558" t="s">
        <v>604</v>
      </c>
      <c r="C11" s="557">
        <v>1054799.71</v>
      </c>
      <c r="D11" s="557">
        <v>3900378.3900000006</v>
      </c>
      <c r="E11" s="557">
        <v>316585.71000000002</v>
      </c>
      <c r="F11" s="557">
        <v>77652</v>
      </c>
      <c r="G11" s="557"/>
      <c r="H11" s="557">
        <v>0</v>
      </c>
      <c r="I11" s="609">
        <f t="shared" si="0"/>
        <v>4560940.3900000006</v>
      </c>
    </row>
    <row r="12" spans="1:9" x14ac:dyDescent="0.25">
      <c r="A12" s="557">
        <v>6</v>
      </c>
      <c r="B12" s="558" t="s">
        <v>605</v>
      </c>
      <c r="C12" s="557">
        <v>1153.23</v>
      </c>
      <c r="D12" s="557">
        <v>527025.44999999995</v>
      </c>
      <c r="E12" s="557">
        <v>1153.23</v>
      </c>
      <c r="F12" s="557">
        <v>10474.23</v>
      </c>
      <c r="G12" s="557"/>
      <c r="H12" s="557">
        <v>425.95</v>
      </c>
      <c r="I12" s="609">
        <f t="shared" si="0"/>
        <v>516551.22</v>
      </c>
    </row>
    <row r="13" spans="1:9" x14ac:dyDescent="0.25">
      <c r="A13" s="557">
        <v>7</v>
      </c>
      <c r="B13" s="558" t="s">
        <v>606</v>
      </c>
      <c r="C13" s="557">
        <v>737</v>
      </c>
      <c r="D13" s="557">
        <v>52151.909999999996</v>
      </c>
      <c r="E13" s="557">
        <v>737</v>
      </c>
      <c r="F13" s="557">
        <v>1037.27</v>
      </c>
      <c r="G13" s="557"/>
      <c r="H13" s="557">
        <v>0</v>
      </c>
      <c r="I13" s="609">
        <f t="shared" si="0"/>
        <v>51114.64</v>
      </c>
    </row>
    <row r="14" spans="1:9" x14ac:dyDescent="0.25">
      <c r="A14" s="557">
        <v>8</v>
      </c>
      <c r="B14" s="558" t="s">
        <v>607</v>
      </c>
      <c r="C14" s="557">
        <v>862.4</v>
      </c>
      <c r="D14" s="557">
        <v>1905.21</v>
      </c>
      <c r="E14" s="557">
        <v>343.40999999999997</v>
      </c>
      <c r="F14" s="557">
        <v>32.42</v>
      </c>
      <c r="G14" s="557"/>
      <c r="H14" s="557">
        <v>145.94999999999999</v>
      </c>
      <c r="I14" s="609">
        <f t="shared" si="0"/>
        <v>2391.7800000000002</v>
      </c>
    </row>
    <row r="15" spans="1:9" x14ac:dyDescent="0.25">
      <c r="A15" s="557">
        <v>9</v>
      </c>
      <c r="B15" s="558" t="s">
        <v>608</v>
      </c>
      <c r="C15" s="557">
        <v>0</v>
      </c>
      <c r="D15" s="557">
        <v>13223.420000000002</v>
      </c>
      <c r="E15" s="557">
        <v>13.51</v>
      </c>
      <c r="F15" s="557">
        <v>259.55</v>
      </c>
      <c r="G15" s="557"/>
      <c r="H15" s="557">
        <v>0</v>
      </c>
      <c r="I15" s="609">
        <f t="shared" si="0"/>
        <v>12950.360000000002</v>
      </c>
    </row>
    <row r="16" spans="1:9" ht="12" customHeight="1" x14ac:dyDescent="0.25">
      <c r="A16" s="557">
        <v>10</v>
      </c>
      <c r="B16" s="558" t="s">
        <v>609</v>
      </c>
      <c r="C16" s="557">
        <v>0</v>
      </c>
      <c r="D16" s="557">
        <v>549.28</v>
      </c>
      <c r="E16" s="557">
        <v>0</v>
      </c>
      <c r="F16" s="557">
        <v>10.76</v>
      </c>
      <c r="G16" s="557"/>
      <c r="H16" s="557">
        <v>0</v>
      </c>
      <c r="I16" s="609">
        <f t="shared" si="0"/>
        <v>538.52</v>
      </c>
    </row>
    <row r="17" spans="1:9" x14ac:dyDescent="0.25">
      <c r="A17" s="557">
        <v>11</v>
      </c>
      <c r="B17" s="558" t="s">
        <v>610</v>
      </c>
      <c r="C17" s="557">
        <v>474.66999999999996</v>
      </c>
      <c r="D17" s="557">
        <v>346.46000000000004</v>
      </c>
      <c r="E17" s="557">
        <v>237.34</v>
      </c>
      <c r="F17" s="557">
        <v>6.88</v>
      </c>
      <c r="G17" s="557"/>
      <c r="H17" s="557">
        <v>332.07</v>
      </c>
      <c r="I17" s="609">
        <f t="shared" si="0"/>
        <v>576.91</v>
      </c>
    </row>
    <row r="18" spans="1:9" x14ac:dyDescent="0.25">
      <c r="A18" s="557">
        <v>12</v>
      </c>
      <c r="B18" s="558" t="s">
        <v>611</v>
      </c>
      <c r="C18" s="557">
        <v>10145.060000000001</v>
      </c>
      <c r="D18" s="557">
        <v>2161297.6799999997</v>
      </c>
      <c r="E18" s="557">
        <v>17337.2</v>
      </c>
      <c r="F18" s="557">
        <v>40568.870000000003</v>
      </c>
      <c r="G18" s="557"/>
      <c r="H18" s="557">
        <v>609.54999999999995</v>
      </c>
      <c r="I18" s="609">
        <f t="shared" si="0"/>
        <v>2113536.6699999995</v>
      </c>
    </row>
    <row r="19" spans="1:9" x14ac:dyDescent="0.25">
      <c r="A19" s="557">
        <v>13</v>
      </c>
      <c r="B19" s="558" t="s">
        <v>612</v>
      </c>
      <c r="C19" s="557">
        <v>1981.47</v>
      </c>
      <c r="D19" s="557">
        <v>13125.62</v>
      </c>
      <c r="E19" s="557">
        <v>1759.8200000000002</v>
      </c>
      <c r="F19" s="557">
        <v>247.36</v>
      </c>
      <c r="G19" s="557"/>
      <c r="H19" s="557">
        <v>902.46</v>
      </c>
      <c r="I19" s="609">
        <f t="shared" si="0"/>
        <v>13099.91</v>
      </c>
    </row>
    <row r="20" spans="1:9" x14ac:dyDescent="0.25">
      <c r="A20" s="557">
        <v>14</v>
      </c>
      <c r="B20" s="558" t="s">
        <v>613</v>
      </c>
      <c r="C20" s="557">
        <v>220.98</v>
      </c>
      <c r="D20" s="557">
        <v>482871.17</v>
      </c>
      <c r="E20" s="557">
        <v>110.49</v>
      </c>
      <c r="F20" s="557">
        <v>9611.8000000000011</v>
      </c>
      <c r="G20" s="557"/>
      <c r="H20" s="557">
        <v>0</v>
      </c>
      <c r="I20" s="609">
        <f t="shared" si="0"/>
        <v>473369.86</v>
      </c>
    </row>
    <row r="21" spans="1:9" x14ac:dyDescent="0.25">
      <c r="A21" s="557">
        <v>15</v>
      </c>
      <c r="B21" s="558" t="s">
        <v>614</v>
      </c>
      <c r="C21" s="557">
        <v>212.93</v>
      </c>
      <c r="D21" s="557">
        <v>65719.38</v>
      </c>
      <c r="E21" s="557">
        <v>212.93</v>
      </c>
      <c r="F21" s="557">
        <v>1308.6600000000001</v>
      </c>
      <c r="G21" s="557"/>
      <c r="H21" s="557">
        <v>137.56</v>
      </c>
      <c r="I21" s="609">
        <f t="shared" si="0"/>
        <v>64410.720000000001</v>
      </c>
    </row>
    <row r="22" spans="1:9" x14ac:dyDescent="0.25">
      <c r="A22" s="557">
        <v>16</v>
      </c>
      <c r="B22" s="558" t="s">
        <v>615</v>
      </c>
      <c r="C22" s="557">
        <v>0</v>
      </c>
      <c r="D22" s="557">
        <v>0</v>
      </c>
      <c r="E22" s="557">
        <v>0</v>
      </c>
      <c r="F22" s="557">
        <v>0</v>
      </c>
      <c r="G22" s="557"/>
      <c r="H22" s="557">
        <v>302.17</v>
      </c>
      <c r="I22" s="609">
        <f t="shared" si="0"/>
        <v>0</v>
      </c>
    </row>
    <row r="23" spans="1:9" x14ac:dyDescent="0.25">
      <c r="A23" s="557">
        <v>17</v>
      </c>
      <c r="B23" s="558" t="s">
        <v>616</v>
      </c>
      <c r="C23" s="557">
        <v>8794.92</v>
      </c>
      <c r="D23" s="557">
        <v>0</v>
      </c>
      <c r="E23" s="557">
        <v>2638.48</v>
      </c>
      <c r="F23" s="557">
        <v>0</v>
      </c>
      <c r="G23" s="557"/>
      <c r="H23" s="557">
        <v>0</v>
      </c>
      <c r="I23" s="609">
        <f t="shared" si="0"/>
        <v>6156.4400000000005</v>
      </c>
    </row>
    <row r="24" spans="1:9" x14ac:dyDescent="0.25">
      <c r="A24" s="557">
        <v>18</v>
      </c>
      <c r="B24" s="558" t="s">
        <v>617</v>
      </c>
      <c r="C24" s="557">
        <v>189.26</v>
      </c>
      <c r="D24" s="557">
        <v>21906.87</v>
      </c>
      <c r="E24" s="557">
        <v>189.26</v>
      </c>
      <c r="F24" s="557">
        <v>434.03</v>
      </c>
      <c r="G24" s="557"/>
      <c r="H24" s="557">
        <v>357.23</v>
      </c>
      <c r="I24" s="609">
        <f t="shared" si="0"/>
        <v>21472.84</v>
      </c>
    </row>
    <row r="25" spans="1:9" x14ac:dyDescent="0.25">
      <c r="A25" s="557">
        <v>19</v>
      </c>
      <c r="B25" s="558" t="s">
        <v>618</v>
      </c>
      <c r="C25" s="557">
        <v>751.65000000000009</v>
      </c>
      <c r="D25" s="557">
        <v>5919.82</v>
      </c>
      <c r="E25" s="557">
        <v>676.31000000000006</v>
      </c>
      <c r="F25" s="557">
        <v>117.63</v>
      </c>
      <c r="G25" s="557"/>
      <c r="H25" s="557">
        <v>0</v>
      </c>
      <c r="I25" s="609">
        <f t="shared" si="0"/>
        <v>5877.5299999999988</v>
      </c>
    </row>
    <row r="26" spans="1:9" x14ac:dyDescent="0.25">
      <c r="A26" s="557">
        <v>20</v>
      </c>
      <c r="B26" s="558" t="s">
        <v>619</v>
      </c>
      <c r="C26" s="557">
        <v>579.27</v>
      </c>
      <c r="D26" s="557">
        <v>37785.770000000004</v>
      </c>
      <c r="E26" s="557">
        <v>513.37</v>
      </c>
      <c r="F26" s="557">
        <v>739.69</v>
      </c>
      <c r="G26" s="557"/>
      <c r="H26" s="557">
        <v>494.66</v>
      </c>
      <c r="I26" s="609">
        <f t="shared" si="0"/>
        <v>37111.979999999996</v>
      </c>
    </row>
    <row r="27" spans="1:9" x14ac:dyDescent="0.25">
      <c r="A27" s="557">
        <v>21</v>
      </c>
      <c r="B27" s="558" t="s">
        <v>620</v>
      </c>
      <c r="C27" s="557">
        <v>235.71</v>
      </c>
      <c r="D27" s="557">
        <v>2668</v>
      </c>
      <c r="E27" s="557">
        <v>318.87</v>
      </c>
      <c r="F27" s="557">
        <v>36.639999999999993</v>
      </c>
      <c r="G27" s="557"/>
      <c r="H27" s="557">
        <v>0</v>
      </c>
      <c r="I27" s="609">
        <f t="shared" si="0"/>
        <v>2548.2000000000003</v>
      </c>
    </row>
    <row r="28" spans="1:9" x14ac:dyDescent="0.25">
      <c r="A28" s="557">
        <v>22</v>
      </c>
      <c r="B28" s="558" t="s">
        <v>621</v>
      </c>
      <c r="C28" s="557">
        <v>51246.58</v>
      </c>
      <c r="D28" s="557">
        <v>2331475.0500000003</v>
      </c>
      <c r="E28" s="557">
        <v>26080.030000000002</v>
      </c>
      <c r="F28" s="557">
        <v>45691.770000000004</v>
      </c>
      <c r="G28" s="557"/>
      <c r="H28" s="557">
        <v>1919.86</v>
      </c>
      <c r="I28" s="609">
        <f t="shared" si="0"/>
        <v>2310949.8300000005</v>
      </c>
    </row>
    <row r="29" spans="1:9" x14ac:dyDescent="0.25">
      <c r="A29" s="557">
        <v>23</v>
      </c>
      <c r="B29" s="558" t="s">
        <v>622</v>
      </c>
      <c r="C29" s="557">
        <v>43752.36</v>
      </c>
      <c r="D29" s="557">
        <v>4966933.9499999955</v>
      </c>
      <c r="E29" s="557">
        <v>32569.62</v>
      </c>
      <c r="F29" s="557">
        <v>98102.929999999964</v>
      </c>
      <c r="G29" s="557"/>
      <c r="H29" s="557">
        <v>12435.89</v>
      </c>
      <c r="I29" s="609">
        <f t="shared" si="0"/>
        <v>4880013.7599999961</v>
      </c>
    </row>
    <row r="30" spans="1:9" x14ac:dyDescent="0.25">
      <c r="A30" s="557">
        <v>24</v>
      </c>
      <c r="B30" s="558" t="s">
        <v>623</v>
      </c>
      <c r="C30" s="557">
        <v>963237.1</v>
      </c>
      <c r="D30" s="557">
        <v>1944.0299999999997</v>
      </c>
      <c r="E30" s="557">
        <v>289406.12</v>
      </c>
      <c r="F30" s="557">
        <v>38.03</v>
      </c>
      <c r="G30" s="557"/>
      <c r="H30" s="557">
        <v>0</v>
      </c>
      <c r="I30" s="609">
        <f t="shared" si="0"/>
        <v>675736.98</v>
      </c>
    </row>
    <row r="31" spans="1:9" x14ac:dyDescent="0.25">
      <c r="A31" s="557">
        <v>25</v>
      </c>
      <c r="B31" s="558" t="s">
        <v>624</v>
      </c>
      <c r="C31" s="557">
        <v>74591.73000000001</v>
      </c>
      <c r="D31" s="557">
        <v>1219798.73</v>
      </c>
      <c r="E31" s="557">
        <v>22948.22</v>
      </c>
      <c r="F31" s="557">
        <v>23652.959999999999</v>
      </c>
      <c r="G31" s="557"/>
      <c r="H31" s="557">
        <v>728.22</v>
      </c>
      <c r="I31" s="609">
        <f t="shared" si="0"/>
        <v>1247789.28</v>
      </c>
    </row>
    <row r="32" spans="1:9" x14ac:dyDescent="0.25">
      <c r="A32" s="557">
        <v>26</v>
      </c>
      <c r="B32" s="558" t="s">
        <v>625</v>
      </c>
      <c r="C32" s="557">
        <v>0</v>
      </c>
      <c r="D32" s="557">
        <v>0</v>
      </c>
      <c r="E32" s="557">
        <v>0</v>
      </c>
      <c r="F32" s="557">
        <v>0</v>
      </c>
      <c r="G32" s="557"/>
      <c r="H32" s="557">
        <v>0</v>
      </c>
      <c r="I32" s="609">
        <f t="shared" si="0"/>
        <v>0</v>
      </c>
    </row>
    <row r="33" spans="1:9" x14ac:dyDescent="0.25">
      <c r="A33" s="557">
        <v>27</v>
      </c>
      <c r="B33" s="557" t="s">
        <v>95</v>
      </c>
      <c r="C33" s="557">
        <v>120689.04</v>
      </c>
      <c r="D33" s="557">
        <v>28686948.710000001</v>
      </c>
      <c r="E33" s="557">
        <f>'18. Assets by Exposure classes'!E20</f>
        <v>-187197.82</v>
      </c>
      <c r="F33" s="557">
        <v>100000</v>
      </c>
      <c r="G33" s="557"/>
      <c r="H33" s="557">
        <v>0</v>
      </c>
      <c r="I33" s="609">
        <f t="shared" si="0"/>
        <v>28894835.57</v>
      </c>
    </row>
    <row r="34" spans="1:9" x14ac:dyDescent="0.25">
      <c r="A34" s="557">
        <v>28</v>
      </c>
      <c r="B34" s="542" t="s">
        <v>82</v>
      </c>
      <c r="C34" s="542">
        <f>SUM(C7:C33)</f>
        <v>2400870.34</v>
      </c>
      <c r="D34" s="542">
        <f>SUM(D7:D33)</f>
        <v>87880919.889999986</v>
      </c>
      <c r="E34" s="542">
        <f>SUM(E7:E33)</f>
        <v>582521.83999999985</v>
      </c>
      <c r="F34" s="542">
        <f>SUM(F7:F33)</f>
        <v>517854.01000000007</v>
      </c>
      <c r="G34" s="542">
        <f>'18. Assets by Exposure classes'!G22</f>
        <v>0</v>
      </c>
      <c r="H34" s="542">
        <f>SUM(H7:H33)</f>
        <v>20522.71</v>
      </c>
      <c r="I34" s="609">
        <f>C34+D34-E34-F34-G34+'18. Assets by Exposure classes'!C27</f>
        <v>89181414.37999998</v>
      </c>
    </row>
    <row r="36" spans="1:9" x14ac:dyDescent="0.25">
      <c r="B36" s="559"/>
    </row>
    <row r="42" spans="1:9" x14ac:dyDescent="0.25">
      <c r="A42" s="553"/>
      <c r="B42" s="553"/>
    </row>
    <row r="43" spans="1:9" x14ac:dyDescent="0.25">
      <c r="A43" s="553"/>
      <c r="B43" s="553"/>
    </row>
  </sheetData>
  <mergeCells count="6">
    <mergeCell ref="H5:H6"/>
    <mergeCell ref="A5:B6"/>
    <mergeCell ref="C5:D5"/>
    <mergeCell ref="E5:E6"/>
    <mergeCell ref="F5:F6"/>
    <mergeCell ref="G5:G6"/>
  </mergeCells>
  <conditionalFormatting sqref="A5">
    <cfRule type="duplicateValues" dxfId="11" priority="1"/>
    <cfRule type="duplicateValues" dxfId="10" priority="2"/>
  </conditionalFormatting>
  <conditionalFormatting sqref="A5">
    <cfRule type="duplicateValues" dxfId="9" priority="3"/>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64F63-DB46-4723-8873-E62867E73112}">
  <dimension ref="A1:H19"/>
  <sheetViews>
    <sheetView showGridLines="0" zoomScaleNormal="100" workbookViewId="0">
      <selection activeCell="C6" sqref="C6"/>
    </sheetView>
  </sheetViews>
  <sheetFormatPr defaultColWidth="9.28515625" defaultRowHeight="12.75" x14ac:dyDescent="0.25"/>
  <cols>
    <col min="1" max="1" width="11.7109375" style="529" bestFit="1" customWidth="1"/>
    <col min="2" max="2" width="108" style="529" bestFit="1" customWidth="1"/>
    <col min="3" max="3" width="35.5703125" style="529" customWidth="1"/>
    <col min="4" max="4" width="38.42578125" style="529" customWidth="1"/>
    <col min="5" max="16384" width="9.28515625" style="529"/>
  </cols>
  <sheetData>
    <row r="1" spans="1:4" x14ac:dyDescent="0.25">
      <c r="A1" s="528" t="s">
        <v>28</v>
      </c>
      <c r="B1" s="532" t="str">
        <f>'19. Assets by Risk Sectors'!B1</f>
        <v>სს სილქ ბანკი</v>
      </c>
    </row>
    <row r="2" spans="1:4" x14ac:dyDescent="0.25">
      <c r="A2" s="528" t="s">
        <v>29</v>
      </c>
      <c r="B2" s="556">
        <f>'19. Assets by Risk Sectors'!B2</f>
        <v>44834</v>
      </c>
    </row>
    <row r="3" spans="1:4" x14ac:dyDescent="0.25">
      <c r="A3" s="531" t="s">
        <v>626</v>
      </c>
      <c r="B3" s="532"/>
    </row>
    <row r="5" spans="1:4" ht="51" x14ac:dyDescent="0.25">
      <c r="A5" s="700" t="s">
        <v>627</v>
      </c>
      <c r="B5" s="700"/>
      <c r="C5" s="533" t="s">
        <v>628</v>
      </c>
      <c r="D5" s="533" t="s">
        <v>629</v>
      </c>
    </row>
    <row r="6" spans="1:4" x14ac:dyDescent="0.25">
      <c r="A6" s="560">
        <v>1</v>
      </c>
      <c r="B6" s="561" t="s">
        <v>630</v>
      </c>
      <c r="C6" s="605">
        <v>1050414.8899999999</v>
      </c>
      <c r="D6" s="563">
        <v>100000</v>
      </c>
    </row>
    <row r="7" spans="1:4" x14ac:dyDescent="0.25">
      <c r="A7" s="562">
        <v>2</v>
      </c>
      <c r="B7" s="561" t="s">
        <v>631</v>
      </c>
      <c r="C7" s="563">
        <f>SUM(C8:C10)</f>
        <v>327212.22700000001</v>
      </c>
      <c r="D7" s="563">
        <f>SUM(D8:D11)</f>
        <v>0</v>
      </c>
    </row>
    <row r="8" spans="1:4" x14ac:dyDescent="0.25">
      <c r="A8" s="562">
        <v>2.1</v>
      </c>
      <c r="B8" s="564" t="s">
        <v>632</v>
      </c>
      <c r="C8" s="563">
        <v>288939.3138</v>
      </c>
      <c r="D8" s="563"/>
    </row>
    <row r="9" spans="1:4" x14ac:dyDescent="0.25">
      <c r="A9" s="562">
        <v>2.2000000000000002</v>
      </c>
      <c r="B9" s="564" t="s">
        <v>633</v>
      </c>
      <c r="C9" s="563">
        <v>38272.913199999995</v>
      </c>
      <c r="D9" s="563"/>
    </row>
    <row r="10" spans="1:4" x14ac:dyDescent="0.25">
      <c r="A10" s="562">
        <v>2.2999999999999998</v>
      </c>
      <c r="B10" s="564" t="s">
        <v>634</v>
      </c>
      <c r="C10" s="563"/>
      <c r="D10" s="563"/>
    </row>
    <row r="11" spans="1:4" x14ac:dyDescent="0.25">
      <c r="A11" s="562">
        <v>2.4</v>
      </c>
      <c r="B11" s="564" t="s">
        <v>635</v>
      </c>
      <c r="C11" s="563">
        <v>0</v>
      </c>
      <c r="D11" s="563"/>
    </row>
    <row r="12" spans="1:4" x14ac:dyDescent="0.25">
      <c r="A12" s="560">
        <v>3</v>
      </c>
      <c r="B12" s="561" t="s">
        <v>636</v>
      </c>
      <c r="C12" s="563">
        <f>SUM(C13:C17)</f>
        <v>190053.4442</v>
      </c>
      <c r="D12" s="563">
        <f>SUM(D13:D18)</f>
        <v>0</v>
      </c>
    </row>
    <row r="13" spans="1:4" x14ac:dyDescent="0.25">
      <c r="A13" s="562">
        <v>3.1</v>
      </c>
      <c r="B13" s="564" t="s">
        <v>637</v>
      </c>
      <c r="C13" s="563">
        <v>20863.66</v>
      </c>
      <c r="D13" s="563"/>
    </row>
    <row r="14" spans="1:4" x14ac:dyDescent="0.25">
      <c r="A14" s="562">
        <v>3.2</v>
      </c>
      <c r="B14" s="564" t="s">
        <v>638</v>
      </c>
      <c r="C14" s="563">
        <v>140068.15359999999</v>
      </c>
      <c r="D14" s="563"/>
    </row>
    <row r="15" spans="1:4" x14ac:dyDescent="0.25">
      <c r="A15" s="562">
        <v>3.3</v>
      </c>
      <c r="B15" s="564" t="s">
        <v>639</v>
      </c>
      <c r="C15" s="563">
        <v>9114.875</v>
      </c>
      <c r="D15" s="563"/>
    </row>
    <row r="16" spans="1:4" x14ac:dyDescent="0.25">
      <c r="A16" s="562">
        <v>3.4</v>
      </c>
      <c r="B16" s="564" t="s">
        <v>640</v>
      </c>
      <c r="C16" s="563">
        <v>78.105599999999995</v>
      </c>
      <c r="D16" s="563"/>
    </row>
    <row r="17" spans="1:8" x14ac:dyDescent="0.25">
      <c r="A17" s="562">
        <v>3.5</v>
      </c>
      <c r="B17" s="564" t="s">
        <v>641</v>
      </c>
      <c r="C17" s="563">
        <v>19928.649999999998</v>
      </c>
      <c r="D17" s="563"/>
    </row>
    <row r="18" spans="1:8" x14ac:dyDescent="0.25">
      <c r="A18" s="562">
        <v>3.6</v>
      </c>
      <c r="B18" s="564" t="s">
        <v>642</v>
      </c>
      <c r="C18" s="563"/>
      <c r="D18" s="563"/>
    </row>
    <row r="19" spans="1:8" x14ac:dyDescent="0.25">
      <c r="A19" s="565">
        <v>4</v>
      </c>
      <c r="B19" s="561" t="s">
        <v>643</v>
      </c>
      <c r="C19" s="605">
        <v>1187573.67</v>
      </c>
      <c r="D19" s="605">
        <f>D6+D7-D12</f>
        <v>100000</v>
      </c>
      <c r="H19" s="529">
        <f>'2. RC'!E13+C19</f>
        <v>0</v>
      </c>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4D5-9659-4829-A0E5-090A23C99F97}">
  <dimension ref="A1:D24"/>
  <sheetViews>
    <sheetView showGridLines="0" zoomScale="115" zoomScaleNormal="115" workbookViewId="0">
      <selection activeCell="C7" sqref="C7:C19"/>
    </sheetView>
  </sheetViews>
  <sheetFormatPr defaultColWidth="9.28515625" defaultRowHeight="12.75" x14ac:dyDescent="0.25"/>
  <cols>
    <col min="1" max="1" width="11.7109375" style="529" bestFit="1" customWidth="1"/>
    <col min="2" max="2" width="124.7109375" style="529" customWidth="1"/>
    <col min="3" max="3" width="21.5703125" style="529" customWidth="1"/>
    <col min="4" max="4" width="49.28515625" style="529" customWidth="1"/>
    <col min="5" max="16384" width="9.28515625" style="529"/>
  </cols>
  <sheetData>
    <row r="1" spans="1:4" x14ac:dyDescent="0.25">
      <c r="A1" s="528" t="s">
        <v>28</v>
      </c>
      <c r="B1" s="532" t="str">
        <f>'20. Reserves'!B1</f>
        <v>სს სილქ ბანკი</v>
      </c>
    </row>
    <row r="2" spans="1:4" x14ac:dyDescent="0.25">
      <c r="A2" s="528" t="s">
        <v>29</v>
      </c>
      <c r="B2" s="556">
        <f>'20. Reserves'!B2</f>
        <v>44834</v>
      </c>
    </row>
    <row r="3" spans="1:4" x14ac:dyDescent="0.25">
      <c r="A3" s="531" t="s">
        <v>644</v>
      </c>
      <c r="B3" s="556"/>
    </row>
    <row r="4" spans="1:4" x14ac:dyDescent="0.25">
      <c r="A4" s="531"/>
    </row>
    <row r="5" spans="1:4" ht="15" customHeight="1" x14ac:dyDescent="0.25">
      <c r="A5" s="701" t="s">
        <v>645</v>
      </c>
      <c r="B5" s="702"/>
      <c r="C5" s="691" t="s">
        <v>646</v>
      </c>
      <c r="D5" s="705" t="s">
        <v>647</v>
      </c>
    </row>
    <row r="6" spans="1:4" x14ac:dyDescent="0.25">
      <c r="A6" s="703"/>
      <c r="B6" s="704"/>
      <c r="C6" s="694"/>
      <c r="D6" s="705"/>
    </row>
    <row r="7" spans="1:4" x14ac:dyDescent="0.25">
      <c r="A7" s="542">
        <v>1</v>
      </c>
      <c r="B7" s="542" t="s">
        <v>648</v>
      </c>
      <c r="C7" s="563">
        <v>2362719</v>
      </c>
      <c r="D7" s="610"/>
    </row>
    <row r="8" spans="1:4" x14ac:dyDescent="0.25">
      <c r="A8" s="557">
        <v>2</v>
      </c>
      <c r="B8" s="557" t="s">
        <v>649</v>
      </c>
      <c r="C8" s="563">
        <v>38272.913199999995</v>
      </c>
      <c r="D8" s="610"/>
    </row>
    <row r="9" spans="1:4" x14ac:dyDescent="0.25">
      <c r="A9" s="557">
        <v>3</v>
      </c>
      <c r="B9" s="611" t="s">
        <v>650</v>
      </c>
      <c r="C9" s="563"/>
      <c r="D9" s="610"/>
    </row>
    <row r="10" spans="1:4" x14ac:dyDescent="0.25">
      <c r="A10" s="557">
        <v>4</v>
      </c>
      <c r="B10" s="557" t="s">
        <v>651</v>
      </c>
      <c r="C10" s="563">
        <f>SUM(C11:C18)</f>
        <v>121601.66</v>
      </c>
      <c r="D10" s="610"/>
    </row>
    <row r="11" spans="1:4" x14ac:dyDescent="0.25">
      <c r="A11" s="557">
        <v>5</v>
      </c>
      <c r="B11" s="612" t="s">
        <v>652</v>
      </c>
      <c r="C11" s="563"/>
      <c r="D11" s="610"/>
    </row>
    <row r="12" spans="1:4" x14ac:dyDescent="0.25">
      <c r="A12" s="557">
        <v>6</v>
      </c>
      <c r="B12" s="612" t="s">
        <v>653</v>
      </c>
      <c r="C12" s="563"/>
      <c r="D12" s="610"/>
    </row>
    <row r="13" spans="1:4" x14ac:dyDescent="0.25">
      <c r="A13" s="557">
        <v>7</v>
      </c>
      <c r="B13" s="612" t="s">
        <v>654</v>
      </c>
      <c r="C13" s="563">
        <v>95101</v>
      </c>
      <c r="D13" s="610"/>
    </row>
    <row r="14" spans="1:4" x14ac:dyDescent="0.25">
      <c r="A14" s="557">
        <v>9</v>
      </c>
      <c r="B14" s="612" t="s">
        <v>655</v>
      </c>
      <c r="C14" s="563"/>
      <c r="D14" s="557"/>
    </row>
    <row r="15" spans="1:4" x14ac:dyDescent="0.25">
      <c r="A15" s="557">
        <v>10</v>
      </c>
      <c r="B15" s="612" t="s">
        <v>656</v>
      </c>
      <c r="C15" s="563"/>
      <c r="D15" s="557"/>
    </row>
    <row r="16" spans="1:4" x14ac:dyDescent="0.25">
      <c r="A16" s="557">
        <v>11</v>
      </c>
      <c r="B16" s="612" t="s">
        <v>657</v>
      </c>
      <c r="C16" s="563">
        <f>'20. Reserves'!C13</f>
        <v>20863.66</v>
      </c>
      <c r="D16" s="610"/>
    </row>
    <row r="17" spans="1:4" x14ac:dyDescent="0.25">
      <c r="A17" s="557">
        <v>12</v>
      </c>
      <c r="B17" s="612" t="s">
        <v>658</v>
      </c>
      <c r="C17" s="563"/>
      <c r="D17" s="557"/>
    </row>
    <row r="18" spans="1:4" ht="25.5" x14ac:dyDescent="0.25">
      <c r="A18" s="557">
        <v>13</v>
      </c>
      <c r="B18" s="612" t="s">
        <v>659</v>
      </c>
      <c r="C18" s="563">
        <v>5637</v>
      </c>
      <c r="D18" s="610"/>
    </row>
    <row r="19" spans="1:4" x14ac:dyDescent="0.25">
      <c r="A19" s="542">
        <v>14</v>
      </c>
      <c r="B19" s="573" t="s">
        <v>660</v>
      </c>
      <c r="C19" s="605">
        <v>2279389.88</v>
      </c>
      <c r="D19" s="613"/>
    </row>
    <row r="22" spans="1:4" x14ac:dyDescent="0.25">
      <c r="B22" s="528"/>
    </row>
    <row r="23" spans="1:4" x14ac:dyDescent="0.25">
      <c r="B23" s="528"/>
    </row>
    <row r="24" spans="1:4" x14ac:dyDescent="0.25">
      <c r="B24" s="531"/>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90809-4A5D-4EDB-A30E-24F96FF10007}">
  <dimension ref="A1:V28"/>
  <sheetViews>
    <sheetView showGridLines="0" tabSelected="1" zoomScale="115" zoomScaleNormal="115" workbookViewId="0">
      <selection activeCell="B38" sqref="B38"/>
    </sheetView>
  </sheetViews>
  <sheetFormatPr defaultColWidth="9.28515625" defaultRowHeight="12.75" x14ac:dyDescent="0.25"/>
  <cols>
    <col min="1" max="1" width="11.7109375" style="529" bestFit="1" customWidth="1"/>
    <col min="2" max="2" width="80.7109375" style="529" customWidth="1"/>
    <col min="3" max="3" width="18.140625" style="529" customWidth="1"/>
    <col min="4" max="5" width="22.28515625" style="529" customWidth="1"/>
    <col min="6" max="6" width="23.42578125" style="529" customWidth="1"/>
    <col min="7" max="14" width="22.28515625" style="529" customWidth="1"/>
    <col min="15" max="15" width="23.28515625" style="529" bestFit="1" customWidth="1"/>
    <col min="16" max="16" width="21.7109375" style="529" bestFit="1" customWidth="1"/>
    <col min="17" max="19" width="19" style="529" bestFit="1" customWidth="1"/>
    <col min="20" max="20" width="16.28515625" style="529" customWidth="1"/>
    <col min="21" max="21" width="10.42578125" style="529" bestFit="1" customWidth="1"/>
    <col min="22" max="22" width="20" style="529" customWidth="1"/>
    <col min="23" max="16384" width="9.28515625" style="529"/>
  </cols>
  <sheetData>
    <row r="1" spans="1:22" x14ac:dyDescent="0.25">
      <c r="A1" s="528" t="s">
        <v>28</v>
      </c>
      <c r="B1" s="532" t="str">
        <f>'21. NPL'!B1</f>
        <v>სს სილქ ბანკი</v>
      </c>
    </row>
    <row r="2" spans="1:22" x14ac:dyDescent="0.25">
      <c r="A2" s="528" t="s">
        <v>29</v>
      </c>
      <c r="B2" s="556">
        <f>'21. NPL'!B2</f>
        <v>44834</v>
      </c>
      <c r="C2" s="543"/>
    </row>
    <row r="3" spans="1:22" x14ac:dyDescent="0.25">
      <c r="A3" s="531" t="s">
        <v>665</v>
      </c>
      <c r="B3" s="532"/>
    </row>
    <row r="5" spans="1:22" ht="15" customHeight="1" x14ac:dyDescent="0.25">
      <c r="A5" s="691" t="s">
        <v>667</v>
      </c>
      <c r="B5" s="693"/>
      <c r="C5" s="708" t="s">
        <v>668</v>
      </c>
      <c r="D5" s="709"/>
      <c r="E5" s="709"/>
      <c r="F5" s="709"/>
      <c r="G5" s="709"/>
      <c r="H5" s="709"/>
      <c r="I5" s="709"/>
      <c r="J5" s="709"/>
      <c r="K5" s="709"/>
      <c r="L5" s="709"/>
      <c r="M5" s="709"/>
      <c r="N5" s="709"/>
      <c r="O5" s="709"/>
      <c r="P5" s="709"/>
      <c r="Q5" s="709"/>
      <c r="R5" s="709"/>
      <c r="S5" s="709"/>
      <c r="T5" s="709"/>
      <c r="U5" s="710"/>
      <c r="V5" s="566"/>
    </row>
    <row r="6" spans="1:22" x14ac:dyDescent="0.25">
      <c r="A6" s="706"/>
      <c r="B6" s="707"/>
      <c r="C6" s="711" t="s">
        <v>82</v>
      </c>
      <c r="D6" s="713" t="s">
        <v>669</v>
      </c>
      <c r="E6" s="713"/>
      <c r="F6" s="698"/>
      <c r="G6" s="714" t="s">
        <v>670</v>
      </c>
      <c r="H6" s="715"/>
      <c r="I6" s="715"/>
      <c r="J6" s="715"/>
      <c r="K6" s="716"/>
      <c r="L6" s="567"/>
      <c r="M6" s="717" t="s">
        <v>671</v>
      </c>
      <c r="N6" s="717"/>
      <c r="O6" s="698"/>
      <c r="P6" s="698"/>
      <c r="Q6" s="698"/>
      <c r="R6" s="698"/>
      <c r="S6" s="698"/>
      <c r="T6" s="698"/>
      <c r="U6" s="698"/>
      <c r="V6" s="567"/>
    </row>
    <row r="7" spans="1:22" ht="25.5" x14ac:dyDescent="0.25">
      <c r="A7" s="694"/>
      <c r="B7" s="696"/>
      <c r="C7" s="712"/>
      <c r="D7" s="568"/>
      <c r="E7" s="614" t="s">
        <v>672</v>
      </c>
      <c r="F7" s="615" t="s">
        <v>673</v>
      </c>
      <c r="G7" s="616"/>
      <c r="H7" s="615" t="s">
        <v>672</v>
      </c>
      <c r="I7" s="614" t="s">
        <v>674</v>
      </c>
      <c r="J7" s="614" t="s">
        <v>675</v>
      </c>
      <c r="K7" s="615" t="s">
        <v>676</v>
      </c>
      <c r="L7" s="617"/>
      <c r="M7" s="618" t="s">
        <v>677</v>
      </c>
      <c r="N7" s="614" t="s">
        <v>675</v>
      </c>
      <c r="O7" s="614" t="s">
        <v>678</v>
      </c>
      <c r="P7" s="614" t="s">
        <v>679</v>
      </c>
      <c r="Q7" s="614" t="s">
        <v>680</v>
      </c>
      <c r="R7" s="614" t="s">
        <v>681</v>
      </c>
      <c r="S7" s="614" t="s">
        <v>682</v>
      </c>
      <c r="T7" s="614" t="s">
        <v>683</v>
      </c>
      <c r="U7" s="614" t="s">
        <v>684</v>
      </c>
      <c r="V7" s="566"/>
    </row>
    <row r="8" spans="1:22" x14ac:dyDescent="0.25">
      <c r="A8" s="571">
        <v>1</v>
      </c>
      <c r="B8" s="542" t="s">
        <v>685</v>
      </c>
      <c r="C8" s="605">
        <f>SUM(C9:C14)</f>
        <v>23330304.95999999</v>
      </c>
      <c r="D8" s="563">
        <f t="shared" ref="D8:T8" si="0">SUM(D9:D14)</f>
        <v>20892699.429999992</v>
      </c>
      <c r="E8" s="563">
        <f t="shared" si="0"/>
        <v>44525.69</v>
      </c>
      <c r="F8" s="563">
        <f t="shared" si="0"/>
        <v>0</v>
      </c>
      <c r="G8" s="563">
        <f t="shared" si="0"/>
        <v>158215.65</v>
      </c>
      <c r="H8" s="563">
        <f t="shared" si="0"/>
        <v>1253.07</v>
      </c>
      <c r="I8" s="563">
        <f t="shared" si="0"/>
        <v>4160.3500000000004</v>
      </c>
      <c r="J8" s="563">
        <f t="shared" si="0"/>
        <v>120881.65</v>
      </c>
      <c r="K8" s="563">
        <f t="shared" si="0"/>
        <v>0</v>
      </c>
      <c r="L8" s="563">
        <f t="shared" si="0"/>
        <v>2279389.88</v>
      </c>
      <c r="M8" s="563">
        <f t="shared" si="0"/>
        <v>68192.080000000016</v>
      </c>
      <c r="N8" s="563">
        <f t="shared" si="0"/>
        <v>2098.6999999999998</v>
      </c>
      <c r="O8" s="563">
        <f t="shared" si="0"/>
        <v>5179.5599999999995</v>
      </c>
      <c r="P8" s="563">
        <f t="shared" si="0"/>
        <v>74183.140000000014</v>
      </c>
      <c r="Q8" s="563">
        <f t="shared" si="0"/>
        <v>0</v>
      </c>
      <c r="R8" s="563">
        <f t="shared" si="0"/>
        <v>962303.57</v>
      </c>
      <c r="S8" s="563">
        <f t="shared" si="0"/>
        <v>5608.79</v>
      </c>
      <c r="T8" s="563">
        <f t="shared" si="0"/>
        <v>0</v>
      </c>
      <c r="U8" s="563">
        <f>SUM(U9:U14)</f>
        <v>95389.890000000014</v>
      </c>
    </row>
    <row r="9" spans="1:22" x14ac:dyDescent="0.25">
      <c r="A9" s="557">
        <v>1.1000000000000001</v>
      </c>
      <c r="B9" s="570" t="s">
        <v>686</v>
      </c>
      <c r="C9" s="574"/>
      <c r="D9" s="563"/>
      <c r="E9" s="563"/>
      <c r="F9" s="563"/>
      <c r="G9" s="563"/>
      <c r="H9" s="563"/>
      <c r="I9" s="563"/>
      <c r="J9" s="563"/>
      <c r="K9" s="563"/>
      <c r="L9" s="563"/>
      <c r="M9" s="563"/>
      <c r="N9" s="563"/>
      <c r="O9" s="563"/>
      <c r="P9" s="563"/>
      <c r="Q9" s="563"/>
      <c r="R9" s="563"/>
      <c r="S9" s="563"/>
      <c r="T9" s="563"/>
      <c r="U9" s="563"/>
    </row>
    <row r="10" spans="1:22" x14ac:dyDescent="0.25">
      <c r="A10" s="557">
        <v>1.2</v>
      </c>
      <c r="B10" s="570" t="s">
        <v>687</v>
      </c>
      <c r="C10" s="574"/>
      <c r="D10" s="563"/>
      <c r="E10" s="563"/>
      <c r="F10" s="563"/>
      <c r="G10" s="563"/>
      <c r="H10" s="563"/>
      <c r="I10" s="563"/>
      <c r="J10" s="563"/>
      <c r="K10" s="563"/>
      <c r="L10" s="563"/>
      <c r="M10" s="563"/>
      <c r="N10" s="563"/>
      <c r="O10" s="563"/>
      <c r="P10" s="563"/>
      <c r="Q10" s="563"/>
      <c r="R10" s="563"/>
      <c r="S10" s="563"/>
      <c r="T10" s="563"/>
      <c r="U10" s="563"/>
    </row>
    <row r="11" spans="1:22" x14ac:dyDescent="0.25">
      <c r="A11" s="557">
        <v>1.3</v>
      </c>
      <c r="B11" s="570" t="s">
        <v>688</v>
      </c>
      <c r="C11" s="574"/>
      <c r="D11" s="563"/>
      <c r="E11" s="563"/>
      <c r="F11" s="563"/>
      <c r="G11" s="563"/>
      <c r="H11" s="563"/>
      <c r="I11" s="563"/>
      <c r="J11" s="563"/>
      <c r="K11" s="563"/>
      <c r="L11" s="563"/>
      <c r="M11" s="563"/>
      <c r="N11" s="563"/>
      <c r="O11" s="563"/>
      <c r="P11" s="563"/>
      <c r="Q11" s="563"/>
      <c r="R11" s="563"/>
      <c r="S11" s="563"/>
      <c r="T11" s="563"/>
      <c r="U11" s="563"/>
    </row>
    <row r="12" spans="1:22" x14ac:dyDescent="0.25">
      <c r="A12" s="557">
        <v>1.4</v>
      </c>
      <c r="B12" s="570" t="s">
        <v>689</v>
      </c>
      <c r="C12" s="574"/>
      <c r="D12" s="563"/>
      <c r="E12" s="563"/>
      <c r="F12" s="563"/>
      <c r="G12" s="563"/>
      <c r="H12" s="563"/>
      <c r="I12" s="563"/>
      <c r="J12" s="563"/>
      <c r="K12" s="563"/>
      <c r="L12" s="563"/>
      <c r="M12" s="563"/>
      <c r="N12" s="563"/>
      <c r="O12" s="563"/>
      <c r="P12" s="563"/>
      <c r="Q12" s="563"/>
      <c r="R12" s="563"/>
      <c r="S12" s="563"/>
      <c r="T12" s="563"/>
      <c r="U12" s="563"/>
    </row>
    <row r="13" spans="1:22" x14ac:dyDescent="0.25">
      <c r="A13" s="557">
        <v>1.5</v>
      </c>
      <c r="B13" s="570" t="s">
        <v>690</v>
      </c>
      <c r="C13" s="574">
        <v>17025555.489999998</v>
      </c>
      <c r="D13" s="563">
        <v>14887770.059999999</v>
      </c>
      <c r="E13" s="563">
        <v>0</v>
      </c>
      <c r="F13" s="563">
        <v>0</v>
      </c>
      <c r="G13" s="563">
        <v>120881.65</v>
      </c>
      <c r="H13" s="563">
        <v>0</v>
      </c>
      <c r="I13" s="563">
        <v>0</v>
      </c>
      <c r="J13" s="563">
        <v>120881.65</v>
      </c>
      <c r="K13" s="563">
        <v>0</v>
      </c>
      <c r="L13" s="563">
        <v>2016903.7799999998</v>
      </c>
      <c r="M13" s="563">
        <v>0</v>
      </c>
      <c r="N13" s="563">
        <v>0</v>
      </c>
      <c r="O13" s="563">
        <v>0</v>
      </c>
      <c r="P13" s="563">
        <v>0</v>
      </c>
      <c r="Q13" s="563">
        <v>0</v>
      </c>
      <c r="R13" s="563">
        <v>962303.57</v>
      </c>
      <c r="S13" s="563">
        <v>0</v>
      </c>
      <c r="T13" s="563">
        <v>0</v>
      </c>
      <c r="U13" s="563">
        <v>0</v>
      </c>
    </row>
    <row r="14" spans="1:22" x14ac:dyDescent="0.25">
      <c r="A14" s="557">
        <v>1.6</v>
      </c>
      <c r="B14" s="570" t="s">
        <v>691</v>
      </c>
      <c r="C14" s="574">
        <v>6304749.4699999923</v>
      </c>
      <c r="D14" s="563">
        <v>6004929.3699999927</v>
      </c>
      <c r="E14" s="563">
        <v>44525.69</v>
      </c>
      <c r="F14" s="563">
        <v>0</v>
      </c>
      <c r="G14" s="563">
        <v>37334.000000000007</v>
      </c>
      <c r="H14" s="563">
        <v>1253.07</v>
      </c>
      <c r="I14" s="563">
        <v>4160.3500000000004</v>
      </c>
      <c r="J14" s="563">
        <v>0</v>
      </c>
      <c r="K14" s="563">
        <v>0</v>
      </c>
      <c r="L14" s="563">
        <v>262486.10000000003</v>
      </c>
      <c r="M14" s="563">
        <v>68192.080000000016</v>
      </c>
      <c r="N14" s="563">
        <v>2098.6999999999998</v>
      </c>
      <c r="O14" s="563">
        <v>5179.5599999999995</v>
      </c>
      <c r="P14" s="563">
        <v>74183.140000000014</v>
      </c>
      <c r="Q14" s="563">
        <v>0</v>
      </c>
      <c r="R14" s="563">
        <v>0</v>
      </c>
      <c r="S14" s="563">
        <v>5608.79</v>
      </c>
      <c r="T14" s="563">
        <v>0</v>
      </c>
      <c r="U14" s="563">
        <v>95389.890000000014</v>
      </c>
    </row>
    <row r="15" spans="1:22" x14ac:dyDescent="0.25">
      <c r="A15" s="571">
        <v>2</v>
      </c>
      <c r="B15" s="542" t="s">
        <v>692</v>
      </c>
      <c r="C15" s="605">
        <f>SUM(C16:C21)</f>
        <v>33865738.009999998</v>
      </c>
      <c r="D15" s="563">
        <f t="shared" ref="D15:U15" si="1">SUM(D16:D21)</f>
        <v>33865738.009999998</v>
      </c>
      <c r="E15" s="563">
        <f t="shared" si="1"/>
        <v>0</v>
      </c>
      <c r="F15" s="563">
        <f t="shared" si="1"/>
        <v>0</v>
      </c>
      <c r="G15" s="563">
        <f t="shared" si="1"/>
        <v>0</v>
      </c>
      <c r="H15" s="563">
        <f t="shared" si="1"/>
        <v>0</v>
      </c>
      <c r="I15" s="563">
        <f t="shared" si="1"/>
        <v>0</v>
      </c>
      <c r="J15" s="563">
        <f t="shared" si="1"/>
        <v>0</v>
      </c>
      <c r="K15" s="563">
        <f t="shared" si="1"/>
        <v>0</v>
      </c>
      <c r="L15" s="563">
        <f t="shared" si="1"/>
        <v>0</v>
      </c>
      <c r="M15" s="563">
        <f t="shared" si="1"/>
        <v>0</v>
      </c>
      <c r="N15" s="563">
        <f t="shared" si="1"/>
        <v>0</v>
      </c>
      <c r="O15" s="563">
        <f t="shared" si="1"/>
        <v>0</v>
      </c>
      <c r="P15" s="563">
        <f t="shared" si="1"/>
        <v>0</v>
      </c>
      <c r="Q15" s="563">
        <f t="shared" si="1"/>
        <v>0</v>
      </c>
      <c r="R15" s="563">
        <f t="shared" si="1"/>
        <v>0</v>
      </c>
      <c r="S15" s="563">
        <f t="shared" si="1"/>
        <v>0</v>
      </c>
      <c r="T15" s="563">
        <f t="shared" si="1"/>
        <v>0</v>
      </c>
      <c r="U15" s="563">
        <f t="shared" si="1"/>
        <v>0</v>
      </c>
    </row>
    <row r="16" spans="1:22" x14ac:dyDescent="0.25">
      <c r="A16" s="557">
        <v>2.1</v>
      </c>
      <c r="B16" s="570" t="s">
        <v>686</v>
      </c>
      <c r="C16" s="574">
        <f t="shared" ref="C16:C27" si="2">D16+G16+L16</f>
        <v>0</v>
      </c>
      <c r="D16" s="563"/>
      <c r="E16" s="563"/>
      <c r="F16" s="563"/>
      <c r="G16" s="563"/>
      <c r="H16" s="563"/>
      <c r="I16" s="563"/>
      <c r="J16" s="563"/>
      <c r="K16" s="563"/>
      <c r="L16" s="563"/>
      <c r="M16" s="563"/>
      <c r="N16" s="563"/>
      <c r="O16" s="563"/>
      <c r="P16" s="563"/>
      <c r="Q16" s="563"/>
      <c r="R16" s="563"/>
      <c r="S16" s="563"/>
      <c r="T16" s="563"/>
      <c r="U16" s="563"/>
    </row>
    <row r="17" spans="1:21" x14ac:dyDescent="0.25">
      <c r="A17" s="557">
        <v>2.2000000000000002</v>
      </c>
      <c r="B17" s="570" t="s">
        <v>687</v>
      </c>
      <c r="C17" s="574">
        <f t="shared" si="2"/>
        <v>28865738.009999998</v>
      </c>
      <c r="D17" s="563">
        <f>'2. RC'!E11-'22. Quality'!D19-'22. Quality'!D20+'18. Assets by Exposure classes'!F23</f>
        <v>28865738.009999998</v>
      </c>
      <c r="E17" s="563"/>
      <c r="F17" s="563"/>
      <c r="G17" s="563"/>
      <c r="H17" s="563"/>
      <c r="I17" s="563"/>
      <c r="J17" s="563"/>
      <c r="K17" s="563"/>
      <c r="L17" s="563"/>
      <c r="M17" s="563"/>
      <c r="N17" s="563"/>
      <c r="O17" s="563"/>
      <c r="P17" s="563"/>
      <c r="Q17" s="563"/>
      <c r="R17" s="563"/>
      <c r="S17" s="563"/>
      <c r="T17" s="563"/>
      <c r="U17" s="563"/>
    </row>
    <row r="18" spans="1:21" x14ac:dyDescent="0.25">
      <c r="A18" s="557">
        <v>2.2999999999999998</v>
      </c>
      <c r="B18" s="570" t="s">
        <v>688</v>
      </c>
      <c r="C18" s="574">
        <f t="shared" si="2"/>
        <v>0</v>
      </c>
      <c r="D18" s="563"/>
      <c r="E18" s="563"/>
      <c r="F18" s="563"/>
      <c r="G18" s="563"/>
      <c r="H18" s="563"/>
      <c r="I18" s="563"/>
      <c r="J18" s="563"/>
      <c r="K18" s="563"/>
      <c r="L18" s="563"/>
      <c r="M18" s="563"/>
      <c r="N18" s="563"/>
      <c r="O18" s="563"/>
      <c r="P18" s="563"/>
      <c r="Q18" s="563"/>
      <c r="R18" s="563"/>
      <c r="S18" s="563"/>
      <c r="T18" s="563"/>
      <c r="U18" s="563"/>
    </row>
    <row r="19" spans="1:21" x14ac:dyDescent="0.25">
      <c r="A19" s="557">
        <v>2.4</v>
      </c>
      <c r="B19" s="570" t="s">
        <v>689</v>
      </c>
      <c r="C19" s="574">
        <f t="shared" si="2"/>
        <v>3000000</v>
      </c>
      <c r="D19" s="563">
        <v>3000000</v>
      </c>
      <c r="E19" s="563"/>
      <c r="F19" s="563"/>
      <c r="G19" s="563"/>
      <c r="H19" s="563"/>
      <c r="I19" s="563"/>
      <c r="J19" s="563"/>
      <c r="K19" s="563"/>
      <c r="L19" s="563"/>
      <c r="M19" s="563"/>
      <c r="N19" s="563"/>
      <c r="O19" s="563"/>
      <c r="P19" s="563"/>
      <c r="Q19" s="563"/>
      <c r="R19" s="563"/>
      <c r="S19" s="563"/>
      <c r="T19" s="563"/>
      <c r="U19" s="563"/>
    </row>
    <row r="20" spans="1:21" x14ac:dyDescent="0.25">
      <c r="A20" s="557">
        <v>2.5</v>
      </c>
      <c r="B20" s="570" t="s">
        <v>690</v>
      </c>
      <c r="C20" s="574">
        <f t="shared" si="2"/>
        <v>2000000</v>
      </c>
      <c r="D20" s="563">
        <v>2000000</v>
      </c>
      <c r="E20" s="563"/>
      <c r="F20" s="563"/>
      <c r="G20" s="563"/>
      <c r="H20" s="563"/>
      <c r="I20" s="563"/>
      <c r="J20" s="563"/>
      <c r="K20" s="563"/>
      <c r="L20" s="563"/>
      <c r="M20" s="563"/>
      <c r="N20" s="563"/>
      <c r="O20" s="563"/>
      <c r="P20" s="563"/>
      <c r="Q20" s="563"/>
      <c r="R20" s="563"/>
      <c r="S20" s="563"/>
      <c r="T20" s="563"/>
      <c r="U20" s="563"/>
    </row>
    <row r="21" spans="1:21" x14ac:dyDescent="0.25">
      <c r="A21" s="557">
        <v>2.6</v>
      </c>
      <c r="B21" s="570" t="s">
        <v>691</v>
      </c>
      <c r="C21" s="574">
        <f t="shared" si="2"/>
        <v>0</v>
      </c>
      <c r="D21" s="563"/>
      <c r="E21" s="563"/>
      <c r="F21" s="563"/>
      <c r="G21" s="563"/>
      <c r="H21" s="563"/>
      <c r="I21" s="563"/>
      <c r="J21" s="563"/>
      <c r="K21" s="563"/>
      <c r="L21" s="563"/>
      <c r="M21" s="563"/>
      <c r="N21" s="563"/>
      <c r="O21" s="563"/>
      <c r="P21" s="563"/>
      <c r="Q21" s="563"/>
      <c r="R21" s="563"/>
      <c r="S21" s="563"/>
      <c r="T21" s="563"/>
      <c r="U21" s="563"/>
    </row>
    <row r="22" spans="1:21" x14ac:dyDescent="0.25">
      <c r="A22" s="571">
        <v>3</v>
      </c>
      <c r="B22" s="542" t="s">
        <v>693</v>
      </c>
      <c r="C22" s="605">
        <f>SUM(C23:C28)</f>
        <v>3453283.88</v>
      </c>
      <c r="D22" s="563">
        <f t="shared" ref="D22:U22" si="3">SUM(D23:D28)</f>
        <v>2531820</v>
      </c>
      <c r="E22" s="619">
        <f t="shared" si="3"/>
        <v>0</v>
      </c>
      <c r="F22" s="619">
        <f t="shared" si="3"/>
        <v>0</v>
      </c>
      <c r="G22" s="563">
        <f t="shared" si="3"/>
        <v>0</v>
      </c>
      <c r="H22" s="619">
        <f t="shared" si="3"/>
        <v>0</v>
      </c>
      <c r="I22" s="619">
        <f t="shared" si="3"/>
        <v>0</v>
      </c>
      <c r="J22" s="619">
        <f t="shared" si="3"/>
        <v>0</v>
      </c>
      <c r="K22" s="619">
        <f t="shared" si="3"/>
        <v>0</v>
      </c>
      <c r="L22" s="563">
        <f t="shared" si="3"/>
        <v>0</v>
      </c>
      <c r="M22" s="619">
        <f t="shared" si="3"/>
        <v>0</v>
      </c>
      <c r="N22" s="619">
        <f t="shared" si="3"/>
        <v>0</v>
      </c>
      <c r="O22" s="619">
        <f t="shared" si="3"/>
        <v>0</v>
      </c>
      <c r="P22" s="619">
        <f t="shared" si="3"/>
        <v>0</v>
      </c>
      <c r="Q22" s="619">
        <f t="shared" si="3"/>
        <v>0</v>
      </c>
      <c r="R22" s="619">
        <f t="shared" si="3"/>
        <v>0</v>
      </c>
      <c r="S22" s="619">
        <f t="shared" si="3"/>
        <v>0</v>
      </c>
      <c r="T22" s="619">
        <f t="shared" si="3"/>
        <v>0</v>
      </c>
      <c r="U22" s="563">
        <f t="shared" si="3"/>
        <v>0</v>
      </c>
    </row>
    <row r="23" spans="1:21" x14ac:dyDescent="0.25">
      <c r="A23" s="557">
        <v>3.1</v>
      </c>
      <c r="B23" s="570" t="s">
        <v>686</v>
      </c>
      <c r="C23" s="574">
        <f t="shared" si="2"/>
        <v>0</v>
      </c>
      <c r="D23" s="563"/>
      <c r="E23" s="619"/>
      <c r="F23" s="619"/>
      <c r="G23" s="563"/>
      <c r="H23" s="619"/>
      <c r="I23" s="619"/>
      <c r="J23" s="619"/>
      <c r="K23" s="619"/>
      <c r="L23" s="563"/>
      <c r="M23" s="619"/>
      <c r="N23" s="619"/>
      <c r="O23" s="619"/>
      <c r="P23" s="619"/>
      <c r="Q23" s="619"/>
      <c r="R23" s="619"/>
      <c r="S23" s="619"/>
      <c r="T23" s="619"/>
      <c r="U23" s="563"/>
    </row>
    <row r="24" spans="1:21" x14ac:dyDescent="0.25">
      <c r="A24" s="557">
        <v>3.2</v>
      </c>
      <c r="B24" s="570" t="s">
        <v>687</v>
      </c>
      <c r="C24" s="574">
        <f t="shared" si="2"/>
        <v>0</v>
      </c>
      <c r="D24" s="563"/>
      <c r="E24" s="619"/>
      <c r="F24" s="619"/>
      <c r="G24" s="563"/>
      <c r="H24" s="619"/>
      <c r="I24" s="619"/>
      <c r="J24" s="619"/>
      <c r="K24" s="619"/>
      <c r="L24" s="563"/>
      <c r="M24" s="619"/>
      <c r="N24" s="619"/>
      <c r="O24" s="619"/>
      <c r="P24" s="619"/>
      <c r="Q24" s="619"/>
      <c r="R24" s="619"/>
      <c r="S24" s="619"/>
      <c r="T24" s="619"/>
      <c r="U24" s="563"/>
    </row>
    <row r="25" spans="1:21" x14ac:dyDescent="0.25">
      <c r="A25" s="557">
        <v>3.3</v>
      </c>
      <c r="B25" s="570" t="s">
        <v>688</v>
      </c>
      <c r="C25" s="574">
        <f t="shared" si="2"/>
        <v>0</v>
      </c>
      <c r="D25" s="563"/>
      <c r="E25" s="619"/>
      <c r="F25" s="619"/>
      <c r="G25" s="563"/>
      <c r="H25" s="619"/>
      <c r="I25" s="619"/>
      <c r="J25" s="619"/>
      <c r="K25" s="619"/>
      <c r="L25" s="563"/>
      <c r="M25" s="619"/>
      <c r="N25" s="619"/>
      <c r="O25" s="619"/>
      <c r="P25" s="619"/>
      <c r="Q25" s="619"/>
      <c r="R25" s="619"/>
      <c r="S25" s="619"/>
      <c r="T25" s="619"/>
      <c r="U25" s="563"/>
    </row>
    <row r="26" spans="1:21" x14ac:dyDescent="0.25">
      <c r="A26" s="557">
        <v>3.4</v>
      </c>
      <c r="B26" s="570" t="s">
        <v>689</v>
      </c>
      <c r="C26" s="574">
        <f t="shared" si="2"/>
        <v>0</v>
      </c>
      <c r="D26" s="563"/>
      <c r="E26" s="619"/>
      <c r="F26" s="619"/>
      <c r="G26" s="563"/>
      <c r="H26" s="619"/>
      <c r="I26" s="619"/>
      <c r="J26" s="619"/>
      <c r="K26" s="619"/>
      <c r="L26" s="563"/>
      <c r="M26" s="619"/>
      <c r="N26" s="619"/>
      <c r="O26" s="619"/>
      <c r="P26" s="619"/>
      <c r="Q26" s="619"/>
      <c r="R26" s="619"/>
      <c r="S26" s="619"/>
      <c r="T26" s="619"/>
      <c r="U26" s="563"/>
    </row>
    <row r="27" spans="1:21" x14ac:dyDescent="0.25">
      <c r="A27" s="557">
        <v>3.5</v>
      </c>
      <c r="B27" s="570" t="s">
        <v>690</v>
      </c>
      <c r="C27" s="574">
        <f t="shared" si="2"/>
        <v>2531820</v>
      </c>
      <c r="D27" s="563">
        <f>'4. Off-Balance'!E8</f>
        <v>2531820</v>
      </c>
      <c r="E27" s="619"/>
      <c r="F27" s="619"/>
      <c r="G27" s="563"/>
      <c r="H27" s="619"/>
      <c r="I27" s="619"/>
      <c r="J27" s="619"/>
      <c r="K27" s="619"/>
      <c r="L27" s="563"/>
      <c r="M27" s="619"/>
      <c r="N27" s="619"/>
      <c r="O27" s="619"/>
      <c r="P27" s="619"/>
      <c r="Q27" s="619"/>
      <c r="R27" s="619"/>
      <c r="S27" s="619"/>
      <c r="T27" s="619"/>
      <c r="U27" s="563"/>
    </row>
    <row r="28" spans="1:21" x14ac:dyDescent="0.25">
      <c r="A28" s="557">
        <v>3.6</v>
      </c>
      <c r="B28" s="570" t="s">
        <v>691</v>
      </c>
      <c r="C28" s="574">
        <v>921463.88</v>
      </c>
      <c r="D28" s="563"/>
      <c r="E28" s="619"/>
      <c r="F28" s="619"/>
      <c r="G28" s="563"/>
      <c r="H28" s="619"/>
      <c r="I28" s="619"/>
      <c r="J28" s="619"/>
      <c r="K28" s="619"/>
      <c r="L28" s="563"/>
      <c r="M28" s="619"/>
      <c r="N28" s="619"/>
      <c r="O28" s="619"/>
      <c r="P28" s="619"/>
      <c r="Q28" s="619"/>
      <c r="R28" s="619"/>
      <c r="S28" s="619"/>
      <c r="T28" s="619"/>
      <c r="U28" s="563"/>
    </row>
  </sheetData>
  <mergeCells count="6">
    <mergeCell ref="A5:B7"/>
    <mergeCell ref="C5:U5"/>
    <mergeCell ref="C6:C7"/>
    <mergeCell ref="D6:F6"/>
    <mergeCell ref="G6:K6"/>
    <mergeCell ref="M6:U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A6160-E7F6-4DD3-83DF-62379188BF89}">
  <dimension ref="A1:T56"/>
  <sheetViews>
    <sheetView showGridLines="0" zoomScale="130" zoomScaleNormal="130" workbookViewId="0">
      <selection activeCell="D18" sqref="D18"/>
    </sheetView>
  </sheetViews>
  <sheetFormatPr defaultColWidth="9.28515625" defaultRowHeight="12.75" x14ac:dyDescent="0.25"/>
  <cols>
    <col min="1" max="1" width="11.7109375" style="529" bestFit="1" customWidth="1"/>
    <col min="2" max="2" width="90.28515625" style="529" bestFit="1" customWidth="1"/>
    <col min="3" max="3" width="20.28515625" style="529" customWidth="1"/>
    <col min="4" max="4" width="22.28515625" style="529" customWidth="1"/>
    <col min="5" max="5" width="17.140625" style="529" customWidth="1"/>
    <col min="6" max="7" width="22.28515625" style="529" customWidth="1"/>
    <col min="8" max="8" width="17.140625" style="529" customWidth="1"/>
    <col min="9" max="14" width="22.28515625" style="529" customWidth="1"/>
    <col min="15" max="15" width="23.28515625" style="529" bestFit="1" customWidth="1"/>
    <col min="16" max="16" width="21.7109375" style="529" bestFit="1" customWidth="1"/>
    <col min="17" max="19" width="19" style="529" bestFit="1" customWidth="1"/>
    <col min="20" max="20" width="15.28515625" style="529" customWidth="1"/>
    <col min="21" max="16384" width="9.28515625" style="529"/>
  </cols>
  <sheetData>
    <row r="1" spans="1:20" x14ac:dyDescent="0.25">
      <c r="A1" s="528" t="s">
        <v>28</v>
      </c>
      <c r="B1" s="532" t="str">
        <f>'21. NPL'!B1</f>
        <v>სს სილქ ბანკი</v>
      </c>
    </row>
    <row r="2" spans="1:20" x14ac:dyDescent="0.25">
      <c r="A2" s="528" t="s">
        <v>29</v>
      </c>
      <c r="B2" s="556">
        <f>'21. NPL'!B2</f>
        <v>44834</v>
      </c>
    </row>
    <row r="3" spans="1:20" x14ac:dyDescent="0.25">
      <c r="A3" s="531" t="s">
        <v>694</v>
      </c>
      <c r="B3" s="532"/>
      <c r="C3" s="532"/>
    </row>
    <row r="4" spans="1:20" x14ac:dyDescent="0.25">
      <c r="A4" s="531"/>
      <c r="B4" s="532"/>
      <c r="C4" s="532"/>
    </row>
    <row r="5" spans="1:20" ht="13.5" customHeight="1" x14ac:dyDescent="0.25">
      <c r="A5" s="718" t="s">
        <v>695</v>
      </c>
      <c r="B5" s="719"/>
      <c r="C5" s="724" t="s">
        <v>696</v>
      </c>
      <c r="D5" s="725"/>
      <c r="E5" s="725"/>
      <c r="F5" s="725"/>
      <c r="G5" s="725"/>
      <c r="H5" s="725"/>
      <c r="I5" s="725"/>
      <c r="J5" s="725"/>
      <c r="K5" s="725"/>
      <c r="L5" s="725"/>
      <c r="M5" s="725"/>
      <c r="N5" s="725"/>
      <c r="O5" s="725"/>
      <c r="P5" s="725"/>
      <c r="Q5" s="725"/>
      <c r="R5" s="725"/>
      <c r="S5" s="725"/>
      <c r="T5" s="726"/>
    </row>
    <row r="6" spans="1:20" x14ac:dyDescent="0.25">
      <c r="A6" s="720"/>
      <c r="B6" s="721"/>
      <c r="C6" s="705" t="s">
        <v>82</v>
      </c>
      <c r="D6" s="724" t="s">
        <v>697</v>
      </c>
      <c r="E6" s="725"/>
      <c r="F6" s="726"/>
      <c r="G6" s="724" t="s">
        <v>698</v>
      </c>
      <c r="H6" s="725"/>
      <c r="I6" s="725"/>
      <c r="J6" s="725"/>
      <c r="K6" s="726"/>
      <c r="L6" s="727" t="s">
        <v>699</v>
      </c>
      <c r="M6" s="728"/>
      <c r="N6" s="728"/>
      <c r="O6" s="728"/>
      <c r="P6" s="728"/>
      <c r="Q6" s="728"/>
      <c r="R6" s="728"/>
      <c r="S6" s="728"/>
      <c r="T6" s="729"/>
    </row>
    <row r="7" spans="1:20" ht="25.5" x14ac:dyDescent="0.25">
      <c r="A7" s="722"/>
      <c r="B7" s="723"/>
      <c r="C7" s="705"/>
      <c r="D7" s="620"/>
      <c r="E7" s="545" t="s">
        <v>672</v>
      </c>
      <c r="F7" s="545" t="s">
        <v>673</v>
      </c>
      <c r="G7" s="620"/>
      <c r="H7" s="545" t="s">
        <v>672</v>
      </c>
      <c r="I7" s="545" t="s">
        <v>674</v>
      </c>
      <c r="J7" s="545" t="s">
        <v>675</v>
      </c>
      <c r="K7" s="545" t="s">
        <v>676</v>
      </c>
      <c r="L7" s="572"/>
      <c r="M7" s="545" t="s">
        <v>677</v>
      </c>
      <c r="N7" s="545" t="s">
        <v>675</v>
      </c>
      <c r="O7" s="545" t="s">
        <v>678</v>
      </c>
      <c r="P7" s="545" t="s">
        <v>679</v>
      </c>
      <c r="Q7" s="545" t="s">
        <v>680</v>
      </c>
      <c r="R7" s="545" t="s">
        <v>681</v>
      </c>
      <c r="S7" s="545" t="s">
        <v>682</v>
      </c>
      <c r="T7" s="569" t="s">
        <v>683</v>
      </c>
    </row>
    <row r="8" spans="1:20" x14ac:dyDescent="0.25">
      <c r="A8" s="572">
        <v>1</v>
      </c>
      <c r="B8" s="573" t="s">
        <v>685</v>
      </c>
      <c r="C8" s="563">
        <v>23330304.959999993</v>
      </c>
      <c r="D8" s="563">
        <v>20892699.429999992</v>
      </c>
      <c r="E8" s="563">
        <v>44525.69</v>
      </c>
      <c r="F8" s="563">
        <v>0</v>
      </c>
      <c r="G8" s="563">
        <v>158215.65</v>
      </c>
      <c r="H8" s="563">
        <v>1253.07</v>
      </c>
      <c r="I8" s="563">
        <v>4160.3500000000004</v>
      </c>
      <c r="J8" s="563">
        <v>120881.65</v>
      </c>
      <c r="K8" s="563">
        <v>0</v>
      </c>
      <c r="L8" s="563">
        <v>2279389.88</v>
      </c>
      <c r="M8" s="563">
        <v>68192.080000000016</v>
      </c>
      <c r="N8" s="563">
        <v>2098.6999999999998</v>
      </c>
      <c r="O8" s="563">
        <v>5179.5599999999995</v>
      </c>
      <c r="P8" s="563">
        <v>74183.140000000014</v>
      </c>
      <c r="Q8" s="563">
        <v>0</v>
      </c>
      <c r="R8" s="563">
        <v>962303.57</v>
      </c>
      <c r="S8" s="563">
        <v>5608.79</v>
      </c>
      <c r="T8" s="563">
        <v>0</v>
      </c>
    </row>
    <row r="9" spans="1:20" x14ac:dyDescent="0.25">
      <c r="A9" s="570">
        <v>1.1000000000000001</v>
      </c>
      <c r="B9" s="570" t="s">
        <v>700</v>
      </c>
      <c r="C9" s="574">
        <v>19526921.289999999</v>
      </c>
      <c r="D9" s="563">
        <v>17318614.050000001</v>
      </c>
      <c r="E9" s="563">
        <v>0</v>
      </c>
      <c r="F9" s="563">
        <v>0</v>
      </c>
      <c r="G9" s="563">
        <v>123111.31</v>
      </c>
      <c r="H9" s="563">
        <v>0</v>
      </c>
      <c r="I9" s="563">
        <v>0</v>
      </c>
      <c r="J9" s="563">
        <v>120881.65</v>
      </c>
      <c r="K9" s="563">
        <v>0</v>
      </c>
      <c r="L9" s="563">
        <v>2085195.9300000002</v>
      </c>
      <c r="M9" s="563">
        <v>62683.360000000001</v>
      </c>
      <c r="N9" s="563">
        <v>0</v>
      </c>
      <c r="O9" s="563">
        <v>0</v>
      </c>
      <c r="P9" s="563">
        <v>0</v>
      </c>
      <c r="Q9" s="563">
        <v>0</v>
      </c>
      <c r="R9" s="563">
        <v>962303.57</v>
      </c>
      <c r="S9" s="563">
        <v>5608.79</v>
      </c>
      <c r="T9" s="563">
        <v>0</v>
      </c>
    </row>
    <row r="10" spans="1:20" x14ac:dyDescent="0.25">
      <c r="A10" s="575" t="s">
        <v>236</v>
      </c>
      <c r="B10" s="575" t="s">
        <v>701</v>
      </c>
      <c r="C10" s="621">
        <v>19456072.73</v>
      </c>
      <c r="D10" s="563">
        <v>17249995.150000002</v>
      </c>
      <c r="E10" s="563">
        <v>0</v>
      </c>
      <c r="F10" s="563">
        <v>0</v>
      </c>
      <c r="G10" s="563">
        <v>120881.65</v>
      </c>
      <c r="H10" s="563">
        <v>0</v>
      </c>
      <c r="I10" s="563">
        <v>0</v>
      </c>
      <c r="J10" s="563">
        <v>120881.65</v>
      </c>
      <c r="K10" s="563">
        <v>0</v>
      </c>
      <c r="L10" s="563">
        <v>2085195.9300000002</v>
      </c>
      <c r="M10" s="563">
        <v>62683.360000000001</v>
      </c>
      <c r="N10" s="563">
        <v>0</v>
      </c>
      <c r="O10" s="563">
        <v>0</v>
      </c>
      <c r="P10" s="563">
        <v>0</v>
      </c>
      <c r="Q10" s="563">
        <v>0</v>
      </c>
      <c r="R10" s="563">
        <v>962303.57</v>
      </c>
      <c r="S10" s="563">
        <v>5608.79</v>
      </c>
      <c r="T10" s="563">
        <v>0</v>
      </c>
    </row>
    <row r="11" spans="1:20" x14ac:dyDescent="0.25">
      <c r="A11" s="576" t="s">
        <v>702</v>
      </c>
      <c r="B11" s="576" t="s">
        <v>703</v>
      </c>
      <c r="C11" s="622">
        <v>11360881.209999997</v>
      </c>
      <c r="D11" s="563">
        <v>9154803.629999999</v>
      </c>
      <c r="E11" s="563"/>
      <c r="F11" s="563">
        <v>0</v>
      </c>
      <c r="G11" s="563">
        <v>120881.65</v>
      </c>
      <c r="H11" s="563"/>
      <c r="I11" s="563"/>
      <c r="J11" s="563">
        <v>120881.65</v>
      </c>
      <c r="K11" s="563"/>
      <c r="L11" s="563">
        <v>2085195.93</v>
      </c>
      <c r="M11" s="563">
        <v>62683.360000000001</v>
      </c>
      <c r="N11" s="563">
        <v>0</v>
      </c>
      <c r="O11" s="563"/>
      <c r="P11" s="563"/>
      <c r="Q11" s="563">
        <v>0</v>
      </c>
      <c r="R11" s="563">
        <v>962303.57</v>
      </c>
      <c r="S11" s="563">
        <v>5608.79</v>
      </c>
      <c r="T11" s="563">
        <v>0</v>
      </c>
    </row>
    <row r="12" spans="1:20" x14ac:dyDescent="0.25">
      <c r="A12" s="576" t="s">
        <v>704</v>
      </c>
      <c r="B12" s="576" t="s">
        <v>705</v>
      </c>
      <c r="C12" s="622">
        <v>153000</v>
      </c>
      <c r="D12" s="563">
        <v>152999.99999999814</v>
      </c>
      <c r="E12" s="563"/>
      <c r="F12" s="563"/>
      <c r="G12" s="563">
        <v>0</v>
      </c>
      <c r="H12" s="563"/>
      <c r="I12" s="563"/>
      <c r="J12" s="563"/>
      <c r="K12" s="563"/>
      <c r="L12" s="563">
        <v>0</v>
      </c>
      <c r="M12" s="563"/>
      <c r="N12" s="563">
        <v>0</v>
      </c>
      <c r="O12" s="563"/>
      <c r="P12" s="563"/>
      <c r="Q12" s="563">
        <v>0</v>
      </c>
      <c r="R12" s="563">
        <v>0</v>
      </c>
      <c r="S12" s="563">
        <v>0</v>
      </c>
      <c r="T12" s="563">
        <v>0</v>
      </c>
    </row>
    <row r="13" spans="1:20" x14ac:dyDescent="0.25">
      <c r="A13" s="576" t="s">
        <v>706</v>
      </c>
      <c r="B13" s="576" t="s">
        <v>707</v>
      </c>
      <c r="C13" s="622">
        <v>1961537.0300000012</v>
      </c>
      <c r="D13" s="563">
        <v>1961537.0300000012</v>
      </c>
      <c r="E13" s="563"/>
      <c r="F13" s="563"/>
      <c r="G13" s="563">
        <v>0</v>
      </c>
      <c r="H13" s="563"/>
      <c r="I13" s="563"/>
      <c r="J13" s="563"/>
      <c r="K13" s="563"/>
      <c r="L13" s="563">
        <v>0</v>
      </c>
      <c r="M13" s="563"/>
      <c r="N13" s="563">
        <v>0</v>
      </c>
      <c r="O13" s="563"/>
      <c r="P13" s="563"/>
      <c r="Q13" s="563">
        <v>0</v>
      </c>
      <c r="R13" s="563">
        <v>0</v>
      </c>
      <c r="S13" s="563">
        <v>0</v>
      </c>
      <c r="T13" s="563">
        <v>0</v>
      </c>
    </row>
    <row r="14" spans="1:20" x14ac:dyDescent="0.25">
      <c r="A14" s="576" t="s">
        <v>708</v>
      </c>
      <c r="B14" s="576" t="s">
        <v>709</v>
      </c>
      <c r="C14" s="622">
        <v>5980654.4900000002</v>
      </c>
      <c r="D14" s="563">
        <v>5980654.4900000002</v>
      </c>
      <c r="E14" s="563"/>
      <c r="F14" s="563"/>
      <c r="G14" s="563"/>
      <c r="H14" s="563"/>
      <c r="I14" s="563"/>
      <c r="J14" s="563"/>
      <c r="K14" s="563"/>
      <c r="L14" s="563"/>
      <c r="M14" s="563"/>
      <c r="N14" s="563"/>
      <c r="O14" s="563"/>
      <c r="P14" s="563"/>
      <c r="Q14" s="563"/>
      <c r="R14" s="563"/>
      <c r="S14" s="563"/>
      <c r="T14" s="563"/>
    </row>
    <row r="15" spans="1:20" x14ac:dyDescent="0.25">
      <c r="A15" s="577">
        <v>1.2</v>
      </c>
      <c r="B15" s="577" t="s">
        <v>710</v>
      </c>
      <c r="C15" s="581">
        <v>984382.3600000001</v>
      </c>
      <c r="D15" s="563">
        <v>346372.29000000004</v>
      </c>
      <c r="E15" s="563">
        <v>0</v>
      </c>
      <c r="F15" s="563">
        <v>0</v>
      </c>
      <c r="G15" s="563">
        <v>12311.14</v>
      </c>
      <c r="H15" s="563">
        <v>0</v>
      </c>
      <c r="I15" s="563">
        <v>0</v>
      </c>
      <c r="J15" s="563">
        <v>12088.17</v>
      </c>
      <c r="K15" s="563">
        <v>0</v>
      </c>
      <c r="L15" s="563">
        <v>625698.93000000005</v>
      </c>
      <c r="M15" s="563">
        <v>18805.009999999998</v>
      </c>
      <c r="N15" s="563">
        <v>0</v>
      </c>
      <c r="O15" s="563">
        <v>0</v>
      </c>
      <c r="P15" s="563">
        <v>0</v>
      </c>
      <c r="Q15" s="563">
        <v>0</v>
      </c>
      <c r="R15" s="563">
        <v>288691.07</v>
      </c>
      <c r="S15" s="563">
        <v>1822.79</v>
      </c>
      <c r="T15" s="563">
        <v>0</v>
      </c>
    </row>
    <row r="16" spans="1:20" x14ac:dyDescent="0.25">
      <c r="A16" s="570">
        <v>1.3</v>
      </c>
      <c r="B16" s="577" t="s">
        <v>711</v>
      </c>
      <c r="C16" s="623">
        <v>47333198.724515751</v>
      </c>
      <c r="D16" s="623">
        <v>34868613.44451575</v>
      </c>
      <c r="E16" s="623">
        <v>0</v>
      </c>
      <c r="F16" s="623">
        <v>0</v>
      </c>
      <c r="G16" s="623">
        <v>6131031.9999999991</v>
      </c>
      <c r="H16" s="623">
        <v>0</v>
      </c>
      <c r="I16" s="623">
        <v>0</v>
      </c>
      <c r="J16" s="623">
        <v>6124032</v>
      </c>
      <c r="K16" s="623">
        <v>0</v>
      </c>
      <c r="L16" s="623">
        <v>6333553.2799999993</v>
      </c>
      <c r="M16" s="623">
        <v>121913.60000000001</v>
      </c>
      <c r="N16" s="623">
        <v>0</v>
      </c>
      <c r="O16" s="623">
        <v>0</v>
      </c>
      <c r="P16" s="623">
        <v>0</v>
      </c>
      <c r="Q16" s="623">
        <v>0</v>
      </c>
      <c r="R16" s="623">
        <v>2211456</v>
      </c>
      <c r="S16" s="623">
        <v>158771.20000000001</v>
      </c>
      <c r="T16" s="623">
        <v>0</v>
      </c>
    </row>
    <row r="17" spans="1:20" ht="25.5" x14ac:dyDescent="0.25">
      <c r="A17" s="578" t="s">
        <v>712</v>
      </c>
      <c r="B17" s="579" t="s">
        <v>713</v>
      </c>
      <c r="C17" s="624">
        <v>15835162.389999997</v>
      </c>
      <c r="D17" s="625">
        <v>13626855.149999997</v>
      </c>
      <c r="E17" s="625">
        <v>0</v>
      </c>
      <c r="F17" s="625">
        <v>0</v>
      </c>
      <c r="G17" s="625">
        <v>123111.31</v>
      </c>
      <c r="H17" s="625">
        <v>0</v>
      </c>
      <c r="I17" s="625">
        <v>0</v>
      </c>
      <c r="J17" s="625">
        <v>120881.65</v>
      </c>
      <c r="K17" s="625">
        <v>0</v>
      </c>
      <c r="L17" s="625">
        <v>2085195.93</v>
      </c>
      <c r="M17" s="625">
        <v>62683.360000000001</v>
      </c>
      <c r="N17" s="625">
        <v>0</v>
      </c>
      <c r="O17" s="625">
        <v>0</v>
      </c>
      <c r="P17" s="625">
        <v>0</v>
      </c>
      <c r="Q17" s="625">
        <v>0</v>
      </c>
      <c r="R17" s="625">
        <v>962303.57</v>
      </c>
      <c r="S17" s="625">
        <v>5608.79</v>
      </c>
      <c r="T17" s="625">
        <v>0</v>
      </c>
    </row>
    <row r="18" spans="1:20" ht="25.5" x14ac:dyDescent="0.25">
      <c r="A18" s="580" t="s">
        <v>714</v>
      </c>
      <c r="B18" s="580" t="s">
        <v>715</v>
      </c>
      <c r="C18" s="626">
        <v>14487762.239999998</v>
      </c>
      <c r="D18" s="625">
        <v>12281684.659999998</v>
      </c>
      <c r="E18" s="625">
        <v>0</v>
      </c>
      <c r="F18" s="625">
        <v>0</v>
      </c>
      <c r="G18" s="625">
        <v>120881.65</v>
      </c>
      <c r="H18" s="625">
        <v>0</v>
      </c>
      <c r="I18" s="625">
        <v>0</v>
      </c>
      <c r="J18" s="625">
        <v>120881.65</v>
      </c>
      <c r="K18" s="625">
        <v>0</v>
      </c>
      <c r="L18" s="625">
        <v>2085195.93</v>
      </c>
      <c r="M18" s="625">
        <v>62683.360000000001</v>
      </c>
      <c r="N18" s="625">
        <v>0</v>
      </c>
      <c r="O18" s="625">
        <v>0</v>
      </c>
      <c r="P18" s="625">
        <v>0</v>
      </c>
      <c r="Q18" s="625">
        <v>0</v>
      </c>
      <c r="R18" s="625">
        <v>962303.57</v>
      </c>
      <c r="S18" s="625">
        <v>5608.79</v>
      </c>
      <c r="T18" s="625">
        <v>0</v>
      </c>
    </row>
    <row r="19" spans="1:20" x14ac:dyDescent="0.25">
      <c r="A19" s="578" t="s">
        <v>716</v>
      </c>
      <c r="B19" s="578" t="s">
        <v>717</v>
      </c>
      <c r="C19" s="627">
        <v>31498036.33451575</v>
      </c>
      <c r="D19" s="625">
        <v>21241758.294515751</v>
      </c>
      <c r="E19" s="625">
        <v>0</v>
      </c>
      <c r="F19" s="625">
        <v>0</v>
      </c>
      <c r="G19" s="625">
        <v>6007920.6899999995</v>
      </c>
      <c r="H19" s="625">
        <v>0</v>
      </c>
      <c r="I19" s="625">
        <v>0</v>
      </c>
      <c r="J19" s="625">
        <v>6003150.3499999996</v>
      </c>
      <c r="K19" s="625">
        <v>0</v>
      </c>
      <c r="L19" s="625">
        <v>4248357.3499999996</v>
      </c>
      <c r="M19" s="625">
        <v>59230.240000000005</v>
      </c>
      <c r="N19" s="625">
        <v>0</v>
      </c>
      <c r="O19" s="625">
        <v>0</v>
      </c>
      <c r="P19" s="625">
        <v>0</v>
      </c>
      <c r="Q19" s="625">
        <v>0</v>
      </c>
      <c r="R19" s="625">
        <v>1249152.4300000002</v>
      </c>
      <c r="S19" s="625">
        <v>153162.41</v>
      </c>
      <c r="T19" s="625">
        <v>0</v>
      </c>
    </row>
    <row r="20" spans="1:20" x14ac:dyDescent="0.25">
      <c r="A20" s="580" t="s">
        <v>718</v>
      </c>
      <c r="B20" s="580" t="s">
        <v>719</v>
      </c>
      <c r="C20" s="626">
        <v>13360340.304515747</v>
      </c>
      <c r="D20" s="625">
        <v>8779232.6045157481</v>
      </c>
      <c r="E20" s="625">
        <v>0</v>
      </c>
      <c r="F20" s="625">
        <v>0</v>
      </c>
      <c r="G20" s="625">
        <v>332750.34999999998</v>
      </c>
      <c r="H20" s="625">
        <v>0</v>
      </c>
      <c r="I20" s="625">
        <v>0</v>
      </c>
      <c r="J20" s="625">
        <v>332750.34999999998</v>
      </c>
      <c r="K20" s="625">
        <v>0</v>
      </c>
      <c r="L20" s="625">
        <v>4248357.3499999996</v>
      </c>
      <c r="M20" s="625">
        <v>59230.240000000005</v>
      </c>
      <c r="N20" s="625">
        <v>0</v>
      </c>
      <c r="O20" s="625">
        <v>0</v>
      </c>
      <c r="P20" s="625">
        <v>0</v>
      </c>
      <c r="Q20" s="625">
        <v>0</v>
      </c>
      <c r="R20" s="625">
        <v>1249152.4300000002</v>
      </c>
      <c r="S20" s="625">
        <v>153162.41</v>
      </c>
      <c r="T20" s="625">
        <v>0</v>
      </c>
    </row>
    <row r="21" spans="1:20" x14ac:dyDescent="0.25">
      <c r="A21" s="582">
        <v>1.4</v>
      </c>
      <c r="B21" s="583" t="s">
        <v>720</v>
      </c>
      <c r="C21" s="628"/>
      <c r="D21" s="625"/>
      <c r="E21" s="625"/>
      <c r="F21" s="629"/>
      <c r="G21" s="563"/>
      <c r="H21" s="563"/>
      <c r="I21" s="563"/>
      <c r="J21" s="563"/>
      <c r="K21" s="563"/>
      <c r="L21" s="563"/>
      <c r="M21" s="563"/>
      <c r="N21" s="563"/>
      <c r="O21" s="563"/>
      <c r="P21" s="563"/>
      <c r="Q21" s="563"/>
      <c r="R21" s="563"/>
      <c r="S21" s="563"/>
      <c r="T21" s="563"/>
    </row>
    <row r="22" spans="1:20" x14ac:dyDescent="0.25">
      <c r="A22" s="582">
        <v>1.5</v>
      </c>
      <c r="B22" s="583" t="s">
        <v>721</v>
      </c>
      <c r="C22" s="628"/>
      <c r="D22" s="625"/>
      <c r="E22" s="625"/>
      <c r="F22" s="625"/>
      <c r="G22" s="625"/>
      <c r="H22" s="625"/>
      <c r="I22" s="625"/>
      <c r="J22" s="625"/>
      <c r="K22" s="625"/>
      <c r="L22" s="625"/>
      <c r="M22" s="625"/>
      <c r="N22" s="625"/>
      <c r="O22" s="625"/>
      <c r="P22" s="625"/>
      <c r="Q22" s="625"/>
      <c r="R22" s="625"/>
      <c r="S22" s="625"/>
      <c r="T22" s="625"/>
    </row>
    <row r="49" s="529" customFormat="1" x14ac:dyDescent="0.25"/>
    <row r="50" s="529" customFormat="1" x14ac:dyDescent="0.25"/>
    <row r="51" s="529" customFormat="1" x14ac:dyDescent="0.25"/>
    <row r="52" s="529" customFormat="1" x14ac:dyDescent="0.25"/>
    <row r="53" s="529" customFormat="1" x14ac:dyDescent="0.25"/>
    <row r="54" s="529" customFormat="1" x14ac:dyDescent="0.25"/>
    <row r="55" s="529" customFormat="1" x14ac:dyDescent="0.25"/>
    <row r="56" s="529" customFormat="1" x14ac:dyDescent="0.25"/>
  </sheetData>
  <mergeCells count="6">
    <mergeCell ref="A5:B7"/>
    <mergeCell ref="C5:T5"/>
    <mergeCell ref="C6:C7"/>
    <mergeCell ref="D6:F6"/>
    <mergeCell ref="G6:K6"/>
    <mergeCell ref="L6:T6"/>
  </mergeCells>
  <conditionalFormatting sqref="A5">
    <cfRule type="duplicateValues" dxfId="8" priority="1"/>
    <cfRule type="duplicateValues" dxfId="7" priority="2"/>
  </conditionalFormatting>
  <conditionalFormatting sqref="A5">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39789-D9E2-4C4B-A7EC-F1B26206E772}">
  <dimension ref="A1:O42"/>
  <sheetViews>
    <sheetView showGridLines="0" topLeftCell="A4" zoomScale="90" zoomScaleNormal="90" workbookViewId="0">
      <selection activeCell="D36" sqref="D36"/>
    </sheetView>
  </sheetViews>
  <sheetFormatPr defaultColWidth="9.28515625" defaultRowHeight="12.75" x14ac:dyDescent="0.25"/>
  <cols>
    <col min="1" max="1" width="11.7109375" style="529" bestFit="1" customWidth="1"/>
    <col min="2" max="2" width="93.42578125" style="529" customWidth="1"/>
    <col min="3" max="3" width="15.85546875" style="529" customWidth="1"/>
    <col min="4" max="4" width="14.85546875" style="529" bestFit="1" customWidth="1"/>
    <col min="5" max="5" width="13.85546875" style="529" bestFit="1" customWidth="1"/>
    <col min="6" max="6" width="17.85546875" style="566" bestFit="1" customWidth="1"/>
    <col min="7" max="7" width="10" style="566" bestFit="1" customWidth="1"/>
    <col min="8" max="8" width="10" style="529" bestFit="1" customWidth="1"/>
    <col min="9" max="9" width="12.140625" style="529" customWidth="1"/>
    <col min="10" max="10" width="14.85546875" style="566" bestFit="1" customWidth="1"/>
    <col min="11" max="11" width="13.85546875" style="566" bestFit="1" customWidth="1"/>
    <col min="12" max="12" width="17.85546875" style="566" bestFit="1" customWidth="1"/>
    <col min="13" max="14" width="10" style="566" bestFit="1" customWidth="1"/>
    <col min="15" max="15" width="18.85546875" style="529" bestFit="1" customWidth="1"/>
    <col min="16" max="16384" width="9.28515625" style="529"/>
  </cols>
  <sheetData>
    <row r="1" spans="1:15" x14ac:dyDescent="0.25">
      <c r="A1" s="528" t="s">
        <v>28</v>
      </c>
      <c r="B1" s="556" t="str">
        <f>'23. LTV'!B1</f>
        <v>სს სილქ ბანკი</v>
      </c>
      <c r="F1" s="529"/>
      <c r="G1" s="529"/>
      <c r="J1" s="529"/>
      <c r="K1" s="529"/>
      <c r="L1" s="529"/>
      <c r="M1" s="529"/>
      <c r="N1" s="529"/>
    </row>
    <row r="2" spans="1:15" x14ac:dyDescent="0.25">
      <c r="A2" s="528" t="s">
        <v>29</v>
      </c>
      <c r="B2" s="556">
        <f>'23. LTV'!B2</f>
        <v>44834</v>
      </c>
      <c r="F2" s="529"/>
      <c r="G2" s="529"/>
      <c r="J2" s="529"/>
      <c r="K2" s="529"/>
      <c r="L2" s="529"/>
      <c r="M2" s="529"/>
      <c r="N2" s="529"/>
    </row>
    <row r="3" spans="1:15" x14ac:dyDescent="0.25">
      <c r="A3" s="531" t="s">
        <v>722</v>
      </c>
      <c r="B3" s="532"/>
      <c r="F3" s="529"/>
      <c r="G3" s="529"/>
      <c r="J3" s="529"/>
      <c r="K3" s="529"/>
      <c r="L3" s="529"/>
      <c r="M3" s="529"/>
      <c r="N3" s="529"/>
    </row>
    <row r="4" spans="1:15" x14ac:dyDescent="0.25">
      <c r="F4" s="529"/>
      <c r="G4" s="529"/>
      <c r="J4" s="529"/>
      <c r="K4" s="529"/>
      <c r="L4" s="529"/>
      <c r="M4" s="529"/>
      <c r="N4" s="529"/>
    </row>
    <row r="5" spans="1:15" ht="37.5" customHeight="1" x14ac:dyDescent="0.25">
      <c r="A5" s="685" t="s">
        <v>723</v>
      </c>
      <c r="B5" s="686"/>
      <c r="C5" s="730" t="s">
        <v>724</v>
      </c>
      <c r="D5" s="731"/>
      <c r="E5" s="731"/>
      <c r="F5" s="731"/>
      <c r="G5" s="731"/>
      <c r="H5" s="732"/>
      <c r="I5" s="730" t="s">
        <v>725</v>
      </c>
      <c r="J5" s="733"/>
      <c r="K5" s="733"/>
      <c r="L5" s="733"/>
      <c r="M5" s="733"/>
      <c r="N5" s="734"/>
      <c r="O5" s="735" t="s">
        <v>589</v>
      </c>
    </row>
    <row r="6" spans="1:15" ht="39.4" customHeight="1" x14ac:dyDescent="0.25">
      <c r="A6" s="689"/>
      <c r="B6" s="690"/>
      <c r="C6" s="584"/>
      <c r="D6" s="546" t="s">
        <v>661</v>
      </c>
      <c r="E6" s="546" t="s">
        <v>662</v>
      </c>
      <c r="F6" s="546" t="s">
        <v>663</v>
      </c>
      <c r="G6" s="546" t="s">
        <v>664</v>
      </c>
      <c r="H6" s="546" t="s">
        <v>666</v>
      </c>
      <c r="I6" s="547"/>
      <c r="J6" s="546" t="s">
        <v>661</v>
      </c>
      <c r="K6" s="546" t="s">
        <v>662</v>
      </c>
      <c r="L6" s="546" t="s">
        <v>663</v>
      </c>
      <c r="M6" s="546" t="s">
        <v>664</v>
      </c>
      <c r="N6" s="546" t="s">
        <v>666</v>
      </c>
      <c r="O6" s="736"/>
    </row>
    <row r="7" spans="1:15" x14ac:dyDescent="0.25">
      <c r="A7" s="557">
        <v>1</v>
      </c>
      <c r="B7" s="558" t="s">
        <v>600</v>
      </c>
      <c r="C7" s="630">
        <f>SUM(D7:H7)</f>
        <v>374339.54000000004</v>
      </c>
      <c r="D7" s="563">
        <v>353848.81000000006</v>
      </c>
      <c r="E7" s="563">
        <v>560.92000000000007</v>
      </c>
      <c r="F7" s="563">
        <v>1278.8</v>
      </c>
      <c r="G7" s="563">
        <v>106.13</v>
      </c>
      <c r="H7" s="563">
        <v>18544.879999999997</v>
      </c>
      <c r="I7" s="563">
        <f>SUM(J7:N7)</f>
        <v>26114.669999999995</v>
      </c>
      <c r="J7" s="563">
        <v>7076.989999999998</v>
      </c>
      <c r="K7" s="563">
        <v>56.09</v>
      </c>
      <c r="L7" s="563">
        <v>383.64000000000004</v>
      </c>
      <c r="M7" s="563">
        <v>53.07</v>
      </c>
      <c r="N7" s="563">
        <v>18544.879999999997</v>
      </c>
      <c r="O7" s="563"/>
    </row>
    <row r="8" spans="1:15" x14ac:dyDescent="0.25">
      <c r="A8" s="557">
        <v>2</v>
      </c>
      <c r="B8" s="558" t="s">
        <v>601</v>
      </c>
      <c r="C8" s="630">
        <f t="shared" ref="C8:C32" si="0">SUM(D8:H8)</f>
        <v>786139.19000000041</v>
      </c>
      <c r="D8" s="563">
        <v>738876.16000000038</v>
      </c>
      <c r="E8" s="563">
        <v>824.28</v>
      </c>
      <c r="F8" s="614">
        <v>13814.45</v>
      </c>
      <c r="G8" s="614">
        <v>0</v>
      </c>
      <c r="H8" s="563">
        <v>32624.3</v>
      </c>
      <c r="I8" s="563">
        <f t="shared" ref="I8:I32" si="1">SUM(J8:N8)</f>
        <v>51628.600000000006</v>
      </c>
      <c r="J8" s="614">
        <v>14777.54</v>
      </c>
      <c r="K8" s="614">
        <v>82.43</v>
      </c>
      <c r="L8" s="614">
        <v>4144.33</v>
      </c>
      <c r="M8" s="614">
        <v>0</v>
      </c>
      <c r="N8" s="614">
        <v>32624.3</v>
      </c>
      <c r="O8" s="563"/>
    </row>
    <row r="9" spans="1:15" x14ac:dyDescent="0.25">
      <c r="A9" s="557">
        <v>3</v>
      </c>
      <c r="B9" s="558" t="s">
        <v>602</v>
      </c>
      <c r="C9" s="630">
        <f t="shared" si="0"/>
        <v>0</v>
      </c>
      <c r="D9" s="563">
        <v>0</v>
      </c>
      <c r="E9" s="563">
        <v>0</v>
      </c>
      <c r="F9" s="631">
        <v>0</v>
      </c>
      <c r="G9" s="631">
        <v>0</v>
      </c>
      <c r="H9" s="563">
        <v>0</v>
      </c>
      <c r="I9" s="563">
        <f t="shared" si="1"/>
        <v>0</v>
      </c>
      <c r="J9" s="631">
        <v>0</v>
      </c>
      <c r="K9" s="631">
        <v>0</v>
      </c>
      <c r="L9" s="631">
        <v>0</v>
      </c>
      <c r="M9" s="631">
        <v>0</v>
      </c>
      <c r="N9" s="631">
        <v>0</v>
      </c>
      <c r="O9" s="563"/>
    </row>
    <row r="10" spans="1:15" x14ac:dyDescent="0.25">
      <c r="A10" s="557">
        <v>4</v>
      </c>
      <c r="B10" s="558" t="s">
        <v>603</v>
      </c>
      <c r="C10" s="630">
        <f t="shared" si="0"/>
        <v>4298800</v>
      </c>
      <c r="D10" s="563">
        <v>4298800</v>
      </c>
      <c r="E10" s="563">
        <v>0</v>
      </c>
      <c r="F10" s="631">
        <v>0</v>
      </c>
      <c r="G10" s="631">
        <v>0</v>
      </c>
      <c r="H10" s="563">
        <v>0</v>
      </c>
      <c r="I10" s="563">
        <f t="shared" si="1"/>
        <v>85976</v>
      </c>
      <c r="J10" s="631">
        <v>85976</v>
      </c>
      <c r="K10" s="631">
        <v>0</v>
      </c>
      <c r="L10" s="631">
        <v>0</v>
      </c>
      <c r="M10" s="631">
        <v>0</v>
      </c>
      <c r="N10" s="631">
        <v>0</v>
      </c>
      <c r="O10" s="563"/>
    </row>
    <row r="11" spans="1:15" x14ac:dyDescent="0.25">
      <c r="A11" s="557">
        <v>5</v>
      </c>
      <c r="B11" s="558" t="s">
        <v>604</v>
      </c>
      <c r="C11" s="630">
        <f t="shared" si="0"/>
        <v>4937461.0200000005</v>
      </c>
      <c r="D11" s="563">
        <v>3882599.7700000005</v>
      </c>
      <c r="E11" s="563">
        <v>61.54</v>
      </c>
      <c r="F11" s="631">
        <v>1054600.21</v>
      </c>
      <c r="G11" s="631">
        <v>0</v>
      </c>
      <c r="H11" s="563">
        <v>199.5</v>
      </c>
      <c r="I11" s="563">
        <f t="shared" si="1"/>
        <v>394237.70999999996</v>
      </c>
      <c r="J11" s="631">
        <v>77652</v>
      </c>
      <c r="K11" s="631">
        <v>6.15</v>
      </c>
      <c r="L11" s="631">
        <v>316380.06</v>
      </c>
      <c r="M11" s="631">
        <v>0</v>
      </c>
      <c r="N11" s="631">
        <v>199.5</v>
      </c>
      <c r="O11" s="563"/>
    </row>
    <row r="12" spans="1:15" x14ac:dyDescent="0.25">
      <c r="A12" s="557">
        <v>6</v>
      </c>
      <c r="B12" s="558" t="s">
        <v>605</v>
      </c>
      <c r="C12" s="630">
        <f t="shared" si="0"/>
        <v>524864.51</v>
      </c>
      <c r="D12" s="563">
        <v>523711.27999999997</v>
      </c>
      <c r="E12" s="563">
        <v>0</v>
      </c>
      <c r="F12" s="631">
        <v>0</v>
      </c>
      <c r="G12" s="631">
        <v>0</v>
      </c>
      <c r="H12" s="563">
        <v>1153.23</v>
      </c>
      <c r="I12" s="563">
        <f t="shared" si="1"/>
        <v>11627.46</v>
      </c>
      <c r="J12" s="631">
        <v>10474.23</v>
      </c>
      <c r="K12" s="631">
        <v>0</v>
      </c>
      <c r="L12" s="631">
        <v>0</v>
      </c>
      <c r="M12" s="631">
        <v>0</v>
      </c>
      <c r="N12" s="631">
        <v>1153.23</v>
      </c>
      <c r="O12" s="563"/>
    </row>
    <row r="13" spans="1:15" x14ac:dyDescent="0.25">
      <c r="A13" s="557">
        <v>7</v>
      </c>
      <c r="B13" s="558" t="s">
        <v>606</v>
      </c>
      <c r="C13" s="630">
        <f t="shared" si="0"/>
        <v>52600.26</v>
      </c>
      <c r="D13" s="563">
        <v>51863.26</v>
      </c>
      <c r="E13" s="563">
        <v>0</v>
      </c>
      <c r="F13" s="631">
        <v>0</v>
      </c>
      <c r="G13" s="631">
        <v>0</v>
      </c>
      <c r="H13" s="563">
        <v>737</v>
      </c>
      <c r="I13" s="563">
        <f t="shared" si="1"/>
        <v>1774.27</v>
      </c>
      <c r="J13" s="631">
        <v>1037.27</v>
      </c>
      <c r="K13" s="631">
        <v>0</v>
      </c>
      <c r="L13" s="631">
        <v>0</v>
      </c>
      <c r="M13" s="631">
        <v>0</v>
      </c>
      <c r="N13" s="631">
        <v>737</v>
      </c>
      <c r="O13" s="563"/>
    </row>
    <row r="14" spans="1:15" x14ac:dyDescent="0.25">
      <c r="A14" s="557">
        <v>8</v>
      </c>
      <c r="B14" s="558" t="s">
        <v>607</v>
      </c>
      <c r="C14" s="630">
        <f t="shared" si="0"/>
        <v>2741.2799999999997</v>
      </c>
      <c r="D14" s="563">
        <v>1621.1000000000001</v>
      </c>
      <c r="E14" s="563">
        <v>257.77999999999997</v>
      </c>
      <c r="F14" s="631">
        <v>567.89</v>
      </c>
      <c r="G14" s="631">
        <v>294.51</v>
      </c>
      <c r="H14" s="563">
        <v>0</v>
      </c>
      <c r="I14" s="563">
        <f t="shared" si="1"/>
        <v>375.83</v>
      </c>
      <c r="J14" s="631">
        <v>32.42</v>
      </c>
      <c r="K14" s="631">
        <v>25.78</v>
      </c>
      <c r="L14" s="631">
        <v>170.37</v>
      </c>
      <c r="M14" s="631">
        <v>147.26</v>
      </c>
      <c r="N14" s="631">
        <v>0</v>
      </c>
      <c r="O14" s="563"/>
    </row>
    <row r="15" spans="1:15" x14ac:dyDescent="0.25">
      <c r="A15" s="557">
        <v>9</v>
      </c>
      <c r="B15" s="558" t="s">
        <v>608</v>
      </c>
      <c r="C15" s="630">
        <f t="shared" si="0"/>
        <v>13112.880000000001</v>
      </c>
      <c r="D15" s="563">
        <v>12977.76</v>
      </c>
      <c r="E15" s="563">
        <v>135.12</v>
      </c>
      <c r="F15" s="631">
        <v>0</v>
      </c>
      <c r="G15" s="631">
        <v>0</v>
      </c>
      <c r="H15" s="563">
        <v>0</v>
      </c>
      <c r="I15" s="563">
        <f t="shared" si="1"/>
        <v>273.06</v>
      </c>
      <c r="J15" s="631">
        <v>259.55</v>
      </c>
      <c r="K15" s="631">
        <v>13.51</v>
      </c>
      <c r="L15" s="631">
        <v>0</v>
      </c>
      <c r="M15" s="631">
        <v>0</v>
      </c>
      <c r="N15" s="631">
        <v>0</v>
      </c>
      <c r="O15" s="563"/>
    </row>
    <row r="16" spans="1:15" x14ac:dyDescent="0.25">
      <c r="A16" s="557">
        <v>10</v>
      </c>
      <c r="B16" s="558" t="s">
        <v>609</v>
      </c>
      <c r="C16" s="630">
        <f t="shared" si="0"/>
        <v>537.89</v>
      </c>
      <c r="D16" s="563">
        <v>537.89</v>
      </c>
      <c r="E16" s="563">
        <v>0</v>
      </c>
      <c r="F16" s="631">
        <v>0</v>
      </c>
      <c r="G16" s="631">
        <v>0</v>
      </c>
      <c r="H16" s="563">
        <v>0</v>
      </c>
      <c r="I16" s="563">
        <f t="shared" si="1"/>
        <v>10.76</v>
      </c>
      <c r="J16" s="631">
        <v>10.76</v>
      </c>
      <c r="K16" s="631">
        <v>0</v>
      </c>
      <c r="L16" s="631">
        <v>0</v>
      </c>
      <c r="M16" s="631">
        <v>0</v>
      </c>
      <c r="N16" s="631">
        <v>0</v>
      </c>
      <c r="O16" s="563"/>
    </row>
    <row r="17" spans="1:15" x14ac:dyDescent="0.25">
      <c r="A17" s="557">
        <v>11</v>
      </c>
      <c r="B17" s="558" t="s">
        <v>610</v>
      </c>
      <c r="C17" s="630">
        <f t="shared" si="0"/>
        <v>818.36999999999989</v>
      </c>
      <c r="D17" s="563">
        <v>343.7</v>
      </c>
      <c r="E17" s="563">
        <v>0</v>
      </c>
      <c r="F17" s="631">
        <v>0</v>
      </c>
      <c r="G17" s="631">
        <v>474.66999999999996</v>
      </c>
      <c r="H17" s="563">
        <v>0</v>
      </c>
      <c r="I17" s="563">
        <f t="shared" si="1"/>
        <v>244.22</v>
      </c>
      <c r="J17" s="631">
        <v>6.88</v>
      </c>
      <c r="K17" s="631">
        <v>0</v>
      </c>
      <c r="L17" s="631">
        <v>0</v>
      </c>
      <c r="M17" s="631">
        <v>237.34</v>
      </c>
      <c r="N17" s="631">
        <v>0</v>
      </c>
      <c r="O17" s="563"/>
    </row>
    <row r="18" spans="1:15" x14ac:dyDescent="0.25">
      <c r="A18" s="557">
        <v>12</v>
      </c>
      <c r="B18" s="558" t="s">
        <v>611</v>
      </c>
      <c r="C18" s="630">
        <f t="shared" si="0"/>
        <v>2160160.31</v>
      </c>
      <c r="D18" s="563">
        <v>2028443.6300000001</v>
      </c>
      <c r="E18" s="563">
        <v>121550.59999999999</v>
      </c>
      <c r="F18" s="631">
        <v>5781.2000000000007</v>
      </c>
      <c r="G18" s="631">
        <v>1874.2499999999998</v>
      </c>
      <c r="H18" s="563">
        <v>2510.63</v>
      </c>
      <c r="I18" s="563">
        <f t="shared" si="1"/>
        <v>57906.07</v>
      </c>
      <c r="J18" s="631">
        <v>40568.870000000003</v>
      </c>
      <c r="K18" s="631">
        <v>12155.070000000002</v>
      </c>
      <c r="L18" s="631">
        <v>1734.36</v>
      </c>
      <c r="M18" s="631">
        <v>937.14</v>
      </c>
      <c r="N18" s="631">
        <v>2510.63</v>
      </c>
      <c r="O18" s="563"/>
    </row>
    <row r="19" spans="1:15" x14ac:dyDescent="0.25">
      <c r="A19" s="557">
        <v>13</v>
      </c>
      <c r="B19" s="558" t="s">
        <v>612</v>
      </c>
      <c r="C19" s="630">
        <f t="shared" si="0"/>
        <v>15269.84</v>
      </c>
      <c r="D19" s="563">
        <v>12368.439999999999</v>
      </c>
      <c r="E19" s="563">
        <v>716.2</v>
      </c>
      <c r="F19" s="631">
        <v>709.99</v>
      </c>
      <c r="G19" s="631">
        <v>0</v>
      </c>
      <c r="H19" s="563">
        <v>1475.21</v>
      </c>
      <c r="I19" s="563">
        <f t="shared" si="1"/>
        <v>2007.18</v>
      </c>
      <c r="J19" s="631">
        <v>247.36</v>
      </c>
      <c r="K19" s="631">
        <v>71.62</v>
      </c>
      <c r="L19" s="631">
        <v>212.98999999999998</v>
      </c>
      <c r="M19" s="631">
        <v>0</v>
      </c>
      <c r="N19" s="631">
        <v>1475.21</v>
      </c>
      <c r="O19" s="563"/>
    </row>
    <row r="20" spans="1:15" x14ac:dyDescent="0.25">
      <c r="A20" s="557">
        <v>14</v>
      </c>
      <c r="B20" s="558" t="s">
        <v>613</v>
      </c>
      <c r="C20" s="630">
        <f t="shared" si="0"/>
        <v>480810.73</v>
      </c>
      <c r="D20" s="563">
        <v>480589.75</v>
      </c>
      <c r="E20" s="563">
        <v>0</v>
      </c>
      <c r="F20" s="631">
        <v>0</v>
      </c>
      <c r="G20" s="631">
        <v>220.98</v>
      </c>
      <c r="H20" s="563">
        <v>0</v>
      </c>
      <c r="I20" s="563">
        <f t="shared" si="1"/>
        <v>9722.2900000000009</v>
      </c>
      <c r="J20" s="631">
        <v>9611.8000000000011</v>
      </c>
      <c r="K20" s="631">
        <v>0</v>
      </c>
      <c r="L20" s="631">
        <v>0</v>
      </c>
      <c r="M20" s="631">
        <v>110.49</v>
      </c>
      <c r="N20" s="631">
        <v>0</v>
      </c>
      <c r="O20" s="563"/>
    </row>
    <row r="21" spans="1:15" x14ac:dyDescent="0.25">
      <c r="A21" s="557">
        <v>15</v>
      </c>
      <c r="B21" s="558" t="s">
        <v>614</v>
      </c>
      <c r="C21" s="630">
        <f t="shared" si="0"/>
        <v>65646.289999999994</v>
      </c>
      <c r="D21" s="563">
        <v>65433.36</v>
      </c>
      <c r="E21" s="563">
        <v>0</v>
      </c>
      <c r="F21" s="631">
        <v>0</v>
      </c>
      <c r="G21" s="631">
        <v>0</v>
      </c>
      <c r="H21" s="563">
        <v>212.93</v>
      </c>
      <c r="I21" s="563">
        <f t="shared" si="1"/>
        <v>1521.5900000000001</v>
      </c>
      <c r="J21" s="631">
        <v>1308.6600000000001</v>
      </c>
      <c r="K21" s="631">
        <v>0</v>
      </c>
      <c r="L21" s="631">
        <v>0</v>
      </c>
      <c r="M21" s="631">
        <v>0</v>
      </c>
      <c r="N21" s="631">
        <v>212.93</v>
      </c>
      <c r="O21" s="563"/>
    </row>
    <row r="22" spans="1:15" x14ac:dyDescent="0.25">
      <c r="A22" s="557">
        <v>16</v>
      </c>
      <c r="B22" s="558" t="s">
        <v>615</v>
      </c>
      <c r="C22" s="630">
        <f t="shared" si="0"/>
        <v>0</v>
      </c>
      <c r="D22" s="563">
        <v>0</v>
      </c>
      <c r="E22" s="563">
        <v>0</v>
      </c>
      <c r="F22" s="631">
        <v>0</v>
      </c>
      <c r="G22" s="631">
        <v>0</v>
      </c>
      <c r="H22" s="563">
        <v>0</v>
      </c>
      <c r="I22" s="563">
        <f t="shared" si="1"/>
        <v>0</v>
      </c>
      <c r="J22" s="631">
        <v>0</v>
      </c>
      <c r="K22" s="631">
        <v>0</v>
      </c>
      <c r="L22" s="631">
        <v>0</v>
      </c>
      <c r="M22" s="631">
        <v>0</v>
      </c>
      <c r="N22" s="631">
        <v>0</v>
      </c>
      <c r="O22" s="563"/>
    </row>
    <row r="23" spans="1:15" x14ac:dyDescent="0.25">
      <c r="A23" s="557">
        <v>17</v>
      </c>
      <c r="B23" s="558" t="s">
        <v>616</v>
      </c>
      <c r="C23" s="630">
        <f t="shared" si="0"/>
        <v>8794.92</v>
      </c>
      <c r="D23" s="563">
        <v>0</v>
      </c>
      <c r="E23" s="563">
        <v>0</v>
      </c>
      <c r="F23" s="631">
        <v>8794.92</v>
      </c>
      <c r="G23" s="631">
        <v>0</v>
      </c>
      <c r="H23" s="563">
        <v>0</v>
      </c>
      <c r="I23" s="563">
        <f t="shared" si="1"/>
        <v>2638.48</v>
      </c>
      <c r="J23" s="631">
        <v>0</v>
      </c>
      <c r="K23" s="631">
        <v>0</v>
      </c>
      <c r="L23" s="631">
        <v>2638.48</v>
      </c>
      <c r="M23" s="631">
        <v>0</v>
      </c>
      <c r="N23" s="631">
        <v>0</v>
      </c>
      <c r="O23" s="563"/>
    </row>
    <row r="24" spans="1:15" x14ac:dyDescent="0.25">
      <c r="A24" s="557">
        <v>18</v>
      </c>
      <c r="B24" s="558" t="s">
        <v>617</v>
      </c>
      <c r="C24" s="630">
        <f t="shared" si="0"/>
        <v>21891.129999999997</v>
      </c>
      <c r="D24" s="563">
        <v>21701.87</v>
      </c>
      <c r="E24" s="563">
        <v>0</v>
      </c>
      <c r="F24" s="631">
        <v>0</v>
      </c>
      <c r="G24" s="631">
        <v>0</v>
      </c>
      <c r="H24" s="563">
        <v>189.26</v>
      </c>
      <c r="I24" s="563">
        <f t="shared" si="1"/>
        <v>623.29</v>
      </c>
      <c r="J24" s="631">
        <v>434.03</v>
      </c>
      <c r="K24" s="631">
        <v>0</v>
      </c>
      <c r="L24" s="631">
        <v>0</v>
      </c>
      <c r="M24" s="631">
        <v>0</v>
      </c>
      <c r="N24" s="631">
        <v>189.26</v>
      </c>
      <c r="O24" s="563"/>
    </row>
    <row r="25" spans="1:15" x14ac:dyDescent="0.25">
      <c r="A25" s="557">
        <v>19</v>
      </c>
      <c r="B25" s="558" t="s">
        <v>618</v>
      </c>
      <c r="C25" s="630">
        <f t="shared" si="0"/>
        <v>6633.0300000000007</v>
      </c>
      <c r="D25" s="563">
        <v>5881.38</v>
      </c>
      <c r="E25" s="563">
        <v>0</v>
      </c>
      <c r="F25" s="631">
        <v>0</v>
      </c>
      <c r="G25" s="631">
        <v>150.68</v>
      </c>
      <c r="H25" s="563">
        <v>600.97</v>
      </c>
      <c r="I25" s="563">
        <f t="shared" si="1"/>
        <v>793.94</v>
      </c>
      <c r="J25" s="631">
        <v>117.63</v>
      </c>
      <c r="K25" s="631">
        <v>0</v>
      </c>
      <c r="L25" s="631">
        <v>0</v>
      </c>
      <c r="M25" s="631">
        <v>75.34</v>
      </c>
      <c r="N25" s="631">
        <v>600.97</v>
      </c>
      <c r="O25" s="563"/>
    </row>
    <row r="26" spans="1:15" x14ac:dyDescent="0.25">
      <c r="A26" s="557">
        <v>20</v>
      </c>
      <c r="B26" s="558" t="s">
        <v>619</v>
      </c>
      <c r="C26" s="630">
        <f t="shared" si="0"/>
        <v>38122.17</v>
      </c>
      <c r="D26" s="563">
        <v>36984.21</v>
      </c>
      <c r="E26" s="563">
        <v>536.53</v>
      </c>
      <c r="F26" s="631">
        <v>202.46</v>
      </c>
      <c r="G26" s="631">
        <v>0</v>
      </c>
      <c r="H26" s="563">
        <v>398.96999999999997</v>
      </c>
      <c r="I26" s="563">
        <f t="shared" si="1"/>
        <v>1253.06</v>
      </c>
      <c r="J26" s="631">
        <v>739.69</v>
      </c>
      <c r="K26" s="631">
        <v>53.660000000000004</v>
      </c>
      <c r="L26" s="631">
        <v>60.74</v>
      </c>
      <c r="M26" s="631">
        <v>0</v>
      </c>
      <c r="N26" s="631">
        <v>398.96999999999997</v>
      </c>
      <c r="O26" s="563"/>
    </row>
    <row r="27" spans="1:15" x14ac:dyDescent="0.25">
      <c r="A27" s="557">
        <v>21</v>
      </c>
      <c r="B27" s="558" t="s">
        <v>620</v>
      </c>
      <c r="C27" s="630">
        <f t="shared" si="0"/>
        <v>2898.84</v>
      </c>
      <c r="D27" s="563">
        <v>1831.58</v>
      </c>
      <c r="E27" s="563">
        <v>831.55</v>
      </c>
      <c r="F27" s="631">
        <v>0</v>
      </c>
      <c r="G27" s="631">
        <v>0</v>
      </c>
      <c r="H27" s="563">
        <v>235.71</v>
      </c>
      <c r="I27" s="563">
        <f t="shared" si="1"/>
        <v>355.51</v>
      </c>
      <c r="J27" s="631">
        <v>36.639999999999993</v>
      </c>
      <c r="K27" s="631">
        <v>83.16</v>
      </c>
      <c r="L27" s="631">
        <v>0</v>
      </c>
      <c r="M27" s="631">
        <v>0</v>
      </c>
      <c r="N27" s="631">
        <v>235.71</v>
      </c>
      <c r="O27" s="563"/>
    </row>
    <row r="28" spans="1:15" x14ac:dyDescent="0.25">
      <c r="A28" s="557">
        <v>22</v>
      </c>
      <c r="B28" s="558" t="s">
        <v>621</v>
      </c>
      <c r="C28" s="630">
        <f t="shared" si="0"/>
        <v>2359231.2199999979</v>
      </c>
      <c r="D28" s="563">
        <v>2284590.4699999979</v>
      </c>
      <c r="E28" s="563">
        <v>23394.170000000002</v>
      </c>
      <c r="F28" s="631">
        <v>37616.14</v>
      </c>
      <c r="G28" s="631">
        <v>2349.33</v>
      </c>
      <c r="H28" s="563">
        <v>11281.11</v>
      </c>
      <c r="I28" s="563">
        <f t="shared" si="1"/>
        <v>71771.8</v>
      </c>
      <c r="J28" s="631">
        <v>45691.770000000004</v>
      </c>
      <c r="K28" s="631">
        <v>2339.41</v>
      </c>
      <c r="L28" s="631">
        <v>11284.84</v>
      </c>
      <c r="M28" s="631">
        <v>1174.67</v>
      </c>
      <c r="N28" s="631">
        <v>11281.11</v>
      </c>
      <c r="O28" s="563"/>
    </row>
    <row r="29" spans="1:15" x14ac:dyDescent="0.25">
      <c r="A29" s="557">
        <v>23</v>
      </c>
      <c r="B29" s="558" t="s">
        <v>622</v>
      </c>
      <c r="C29" s="630">
        <f t="shared" si="0"/>
        <v>4955157.6099999975</v>
      </c>
      <c r="D29" s="563">
        <v>4905144.6999999974</v>
      </c>
      <c r="E29" s="563">
        <v>6254.58</v>
      </c>
      <c r="F29" s="631">
        <v>9142.2799999999988</v>
      </c>
      <c r="G29" s="631">
        <v>10829.16</v>
      </c>
      <c r="H29" s="563">
        <v>23786.89</v>
      </c>
      <c r="I29" s="563">
        <f t="shared" si="1"/>
        <v>130672.54999999996</v>
      </c>
      <c r="J29" s="631">
        <v>98102.929999999964</v>
      </c>
      <c r="K29" s="631">
        <v>625.46</v>
      </c>
      <c r="L29" s="631">
        <v>2742.68</v>
      </c>
      <c r="M29" s="631">
        <v>5414.59</v>
      </c>
      <c r="N29" s="631">
        <v>23786.89</v>
      </c>
      <c r="O29" s="563"/>
    </row>
    <row r="30" spans="1:15" x14ac:dyDescent="0.25">
      <c r="A30" s="557">
        <v>24</v>
      </c>
      <c r="B30" s="558" t="s">
        <v>623</v>
      </c>
      <c r="C30" s="630">
        <f t="shared" si="0"/>
        <v>965138.86</v>
      </c>
      <c r="D30" s="563">
        <v>1901.7599999999998</v>
      </c>
      <c r="E30" s="563">
        <v>0</v>
      </c>
      <c r="F30" s="631">
        <v>962615.67999999993</v>
      </c>
      <c r="G30" s="631">
        <v>0</v>
      </c>
      <c r="H30" s="563">
        <v>621.42000000000007</v>
      </c>
      <c r="I30" s="563">
        <f t="shared" si="1"/>
        <v>289444.15000000002</v>
      </c>
      <c r="J30" s="631">
        <v>38.03</v>
      </c>
      <c r="K30" s="631">
        <v>0</v>
      </c>
      <c r="L30" s="631">
        <v>288784.7</v>
      </c>
      <c r="M30" s="631">
        <v>0</v>
      </c>
      <c r="N30" s="631">
        <v>621.42000000000007</v>
      </c>
      <c r="O30" s="563"/>
    </row>
    <row r="31" spans="1:15" x14ac:dyDescent="0.25">
      <c r="A31" s="557">
        <v>25</v>
      </c>
      <c r="B31" s="558" t="s">
        <v>624</v>
      </c>
      <c r="C31" s="630">
        <f t="shared" si="0"/>
        <v>1259135.0699999998</v>
      </c>
      <c r="D31" s="563">
        <v>1182648.55</v>
      </c>
      <c r="E31" s="563">
        <v>3092.38</v>
      </c>
      <c r="F31" s="631">
        <v>72335.16</v>
      </c>
      <c r="G31" s="631">
        <v>241.1</v>
      </c>
      <c r="H31" s="563">
        <v>817.88</v>
      </c>
      <c r="I31" s="563">
        <f t="shared" si="1"/>
        <v>46601.18</v>
      </c>
      <c r="J31" s="631">
        <v>23652.959999999999</v>
      </c>
      <c r="K31" s="631">
        <v>309.23999999999995</v>
      </c>
      <c r="L31" s="631">
        <v>21700.55</v>
      </c>
      <c r="M31" s="631">
        <v>120.55</v>
      </c>
      <c r="N31" s="631">
        <v>817.88</v>
      </c>
      <c r="O31" s="563"/>
    </row>
    <row r="32" spans="1:15" x14ac:dyDescent="0.25">
      <c r="A32" s="557">
        <v>26</v>
      </c>
      <c r="B32" s="558" t="s">
        <v>726</v>
      </c>
      <c r="C32" s="630">
        <f t="shared" si="0"/>
        <v>0</v>
      </c>
      <c r="D32" s="563">
        <v>0</v>
      </c>
      <c r="E32" s="563">
        <v>0</v>
      </c>
      <c r="F32" s="631">
        <v>0</v>
      </c>
      <c r="G32" s="631">
        <v>0</v>
      </c>
      <c r="H32" s="563">
        <v>0</v>
      </c>
      <c r="I32" s="563">
        <f t="shared" si="1"/>
        <v>0</v>
      </c>
      <c r="J32" s="631">
        <v>0</v>
      </c>
      <c r="K32" s="631">
        <v>0</v>
      </c>
      <c r="L32" s="631">
        <v>0</v>
      </c>
      <c r="M32" s="631">
        <v>0</v>
      </c>
      <c r="N32" s="631">
        <v>0</v>
      </c>
      <c r="O32" s="563"/>
    </row>
    <row r="33" spans="1:15" x14ac:dyDescent="0.25">
      <c r="A33" s="557">
        <v>27</v>
      </c>
      <c r="B33" s="585" t="s">
        <v>82</v>
      </c>
      <c r="C33" s="632">
        <f>SUM(C7:C32)</f>
        <v>23330304.959999993</v>
      </c>
      <c r="D33" s="563">
        <f t="shared" ref="D33:N33" si="2">SUM(D7:D32)</f>
        <v>20892699.43</v>
      </c>
      <c r="E33" s="563">
        <f t="shared" si="2"/>
        <v>158215.65</v>
      </c>
      <c r="F33" s="631">
        <f t="shared" si="2"/>
        <v>2167459.1799999997</v>
      </c>
      <c r="G33" s="631">
        <f t="shared" si="2"/>
        <v>16540.809999999998</v>
      </c>
      <c r="H33" s="563">
        <f t="shared" si="2"/>
        <v>95389.89</v>
      </c>
      <c r="I33" s="563">
        <f t="shared" si="2"/>
        <v>1187573.67</v>
      </c>
      <c r="J33" s="631">
        <f t="shared" si="2"/>
        <v>417854.01000000007</v>
      </c>
      <c r="K33" s="631">
        <f t="shared" si="2"/>
        <v>15821.58</v>
      </c>
      <c r="L33" s="631">
        <f t="shared" si="2"/>
        <v>650237.74</v>
      </c>
      <c r="M33" s="631">
        <f t="shared" si="2"/>
        <v>8270.4499999999989</v>
      </c>
      <c r="N33" s="631">
        <f t="shared" si="2"/>
        <v>95389.89</v>
      </c>
      <c r="O33" s="563">
        <f>'19. Assets by Risk Sectors'!G34</f>
        <v>0</v>
      </c>
    </row>
    <row r="35" spans="1:15" x14ac:dyDescent="0.25">
      <c r="B35" s="559"/>
      <c r="C35" s="559"/>
    </row>
    <row r="41" spans="1:15" x14ac:dyDescent="0.25">
      <c r="A41" s="553"/>
      <c r="B41" s="553"/>
      <c r="C41" s="553"/>
    </row>
    <row r="42" spans="1:15" x14ac:dyDescent="0.25">
      <c r="A42" s="553"/>
      <c r="B42" s="553"/>
      <c r="C42" s="553"/>
    </row>
  </sheetData>
  <mergeCells count="4">
    <mergeCell ref="A5:B6"/>
    <mergeCell ref="C5:H5"/>
    <mergeCell ref="I5:N5"/>
    <mergeCell ref="O5:O6"/>
  </mergeCells>
  <conditionalFormatting sqref="A5">
    <cfRule type="duplicateValues" dxfId="5" priority="1"/>
    <cfRule type="duplicateValues" dxfId="4" priority="2"/>
  </conditionalFormatting>
  <conditionalFormatting sqref="A5">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9776-A8BD-4541-8F98-429754BAB22A}">
  <dimension ref="A1:K11"/>
  <sheetViews>
    <sheetView showGridLines="0" zoomScale="80" zoomScaleNormal="80" workbookViewId="0">
      <selection activeCell="H24" sqref="H24"/>
    </sheetView>
  </sheetViews>
  <sheetFormatPr defaultColWidth="8.7109375" defaultRowHeight="12" x14ac:dyDescent="0.2"/>
  <cols>
    <col min="1" max="1" width="11.7109375" style="586" bestFit="1" customWidth="1"/>
    <col min="2" max="2" width="80.28515625" style="586" customWidth="1"/>
    <col min="3" max="11" width="28.28515625" style="586" customWidth="1"/>
    <col min="12" max="16384" width="8.7109375" style="586"/>
  </cols>
  <sheetData>
    <row r="1" spans="1:11" s="529" customFormat="1" ht="12.75" x14ac:dyDescent="0.25">
      <c r="A1" s="528" t="s">
        <v>28</v>
      </c>
      <c r="B1" s="529" t="str">
        <f>'24. Risk Sector'!B1</f>
        <v>სს სილქ ბანკი</v>
      </c>
    </row>
    <row r="2" spans="1:11" s="529" customFormat="1" ht="12.75" x14ac:dyDescent="0.25">
      <c r="A2" s="528" t="s">
        <v>29</v>
      </c>
      <c r="B2" s="556">
        <f>'24. Risk Sector'!B2</f>
        <v>44834</v>
      </c>
    </row>
    <row r="3" spans="1:11" s="529" customFormat="1" ht="12.75" x14ac:dyDescent="0.25">
      <c r="A3" s="531" t="s">
        <v>727</v>
      </c>
      <c r="B3" s="532"/>
    </row>
    <row r="4" spans="1:11" x14ac:dyDescent="0.2">
      <c r="C4" s="587"/>
      <c r="D4" s="587"/>
      <c r="E4" s="587"/>
      <c r="F4" s="587"/>
      <c r="G4" s="587"/>
      <c r="H4" s="587"/>
      <c r="I4" s="587"/>
      <c r="J4" s="587"/>
      <c r="K4" s="587"/>
    </row>
    <row r="5" spans="1:11" ht="103.9" customHeight="1" x14ac:dyDescent="0.2">
      <c r="A5" s="737" t="s">
        <v>728</v>
      </c>
      <c r="B5" s="738"/>
      <c r="C5" s="533" t="s">
        <v>729</v>
      </c>
      <c r="D5" s="533" t="s">
        <v>730</v>
      </c>
      <c r="E5" s="533" t="s">
        <v>731</v>
      </c>
      <c r="F5" s="533" t="s">
        <v>732</v>
      </c>
      <c r="G5" s="533" t="s">
        <v>733</v>
      </c>
      <c r="H5" s="533" t="s">
        <v>734</v>
      </c>
      <c r="I5" s="533" t="s">
        <v>735</v>
      </c>
      <c r="J5" s="533" t="s">
        <v>736</v>
      </c>
      <c r="K5" s="533" t="s">
        <v>737</v>
      </c>
    </row>
    <row r="6" spans="1:11" ht="12.75" x14ac:dyDescent="0.25">
      <c r="A6" s="557">
        <v>1</v>
      </c>
      <c r="B6" s="557" t="s">
        <v>738</v>
      </c>
      <c r="C6" s="563"/>
      <c r="D6" s="563"/>
      <c r="E6" s="563"/>
      <c r="F6" s="563"/>
      <c r="G6" s="563">
        <f>'23. LTV'!C10</f>
        <v>19456072.73</v>
      </c>
      <c r="H6" s="563"/>
      <c r="I6" s="563">
        <v>70848.78</v>
      </c>
      <c r="J6" s="563"/>
      <c r="K6" s="563">
        <f>'24. Risk Sector'!C33-'25. Collateral'!I6-'25. Collateral'!G6</f>
        <v>3803383.4499999918</v>
      </c>
    </row>
    <row r="7" spans="1:11" ht="12.75" x14ac:dyDescent="0.25">
      <c r="A7" s="557">
        <v>2</v>
      </c>
      <c r="B7" s="557" t="s">
        <v>739</v>
      </c>
      <c r="C7" s="563"/>
      <c r="D7" s="563"/>
      <c r="E7" s="563"/>
      <c r="F7" s="563"/>
      <c r="G7" s="563"/>
      <c r="H7" s="563"/>
      <c r="I7" s="563"/>
      <c r="J7" s="563"/>
      <c r="K7" s="563">
        <v>5000000</v>
      </c>
    </row>
    <row r="8" spans="1:11" ht="12.75" x14ac:dyDescent="0.25">
      <c r="A8" s="557">
        <v>3</v>
      </c>
      <c r="B8" s="557" t="s">
        <v>693</v>
      </c>
      <c r="C8" s="563">
        <f>'4. Off-Balance'!E8</f>
        <v>2531820</v>
      </c>
      <c r="D8" s="563"/>
      <c r="E8" s="563"/>
      <c r="F8" s="563"/>
      <c r="G8" s="563"/>
      <c r="H8" s="563"/>
      <c r="I8" s="563"/>
      <c r="J8" s="563"/>
      <c r="K8" s="563">
        <f>'22. Quality'!C28</f>
        <v>921463.88</v>
      </c>
    </row>
    <row r="9" spans="1:11" ht="12.75" x14ac:dyDescent="0.25">
      <c r="A9" s="557">
        <v>4</v>
      </c>
      <c r="B9" s="570" t="s">
        <v>740</v>
      </c>
      <c r="C9" s="563"/>
      <c r="D9" s="563"/>
      <c r="E9" s="563"/>
      <c r="F9" s="563"/>
      <c r="G9" s="563">
        <f>'23. LTV'!L10</f>
        <v>2085195.9300000002</v>
      </c>
      <c r="H9" s="563"/>
      <c r="I9" s="563"/>
      <c r="J9" s="563"/>
      <c r="K9" s="563">
        <f>'22. Quality'!L13+'22. Quality'!L14-G9</f>
        <v>194193.94999999972</v>
      </c>
    </row>
    <row r="10" spans="1:11" ht="12.75" x14ac:dyDescent="0.25">
      <c r="A10" s="557">
        <v>5</v>
      </c>
      <c r="B10" s="570" t="s">
        <v>741</v>
      </c>
      <c r="C10" s="563"/>
      <c r="D10" s="563"/>
      <c r="E10" s="563"/>
      <c r="F10" s="563"/>
      <c r="G10" s="563"/>
      <c r="H10" s="563"/>
      <c r="I10" s="563"/>
      <c r="J10" s="563"/>
      <c r="K10" s="563"/>
    </row>
    <row r="11" spans="1:11" ht="12.75" x14ac:dyDescent="0.25">
      <c r="A11" s="557">
        <v>6</v>
      </c>
      <c r="B11" s="570" t="s">
        <v>742</v>
      </c>
      <c r="C11" s="563"/>
      <c r="D11" s="563"/>
      <c r="E11" s="563"/>
      <c r="F11" s="563"/>
      <c r="G11" s="563"/>
      <c r="H11" s="563"/>
      <c r="I11" s="563"/>
      <c r="J11" s="563"/>
      <c r="K11" s="563"/>
    </row>
  </sheetData>
  <mergeCells count="1">
    <mergeCell ref="A5:B5"/>
  </mergeCells>
  <conditionalFormatting sqref="A5">
    <cfRule type="duplicateValues" dxfId="2" priority="1"/>
    <cfRule type="duplicateValues" dxfId="1" priority="2"/>
  </conditionalFormatting>
  <conditionalFormatting sqref="A5">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73BFA-501E-4679-9A2A-B4B27CD89893}">
  <dimension ref="A1:S20"/>
  <sheetViews>
    <sheetView showGridLines="0" zoomScale="90" zoomScaleNormal="90" workbookViewId="0">
      <selection activeCell="C7" sqref="C7:S20"/>
    </sheetView>
  </sheetViews>
  <sheetFormatPr defaultRowHeight="15" x14ac:dyDescent="0.25"/>
  <cols>
    <col min="1" max="1" width="10" bestFit="1" customWidth="1"/>
    <col min="2" max="2" width="71.7109375" customWidth="1"/>
    <col min="3" max="3" width="12.5703125" customWidth="1"/>
    <col min="4" max="4" width="16.28515625" customWidth="1"/>
    <col min="5" max="5" width="15.140625" customWidth="1"/>
    <col min="6" max="6" width="17.85546875" customWidth="1"/>
    <col min="7" max="7" width="10.7109375" customWidth="1"/>
    <col min="8" max="8" width="12.7109375" customWidth="1"/>
    <col min="9" max="9" width="10.7109375" bestFit="1" customWidth="1"/>
    <col min="10" max="10" width="14.7109375" customWidth="1"/>
    <col min="11" max="11" width="14.140625" customWidth="1"/>
    <col min="12" max="12" width="18.28515625" customWidth="1"/>
    <col min="13" max="13" width="11.28515625" customWidth="1"/>
    <col min="14" max="14" width="12.7109375" customWidth="1"/>
    <col min="15" max="15" width="18" bestFit="1" customWidth="1"/>
    <col min="16" max="19" width="22.85546875" customWidth="1"/>
  </cols>
  <sheetData>
    <row r="1" spans="1:19" x14ac:dyDescent="0.25">
      <c r="A1" s="528" t="s">
        <v>28</v>
      </c>
      <c r="B1" s="19" t="str">
        <f>'25. Collateral'!B1</f>
        <v>სს სილქ ბანკი</v>
      </c>
    </row>
    <row r="2" spans="1:19" x14ac:dyDescent="0.25">
      <c r="A2" s="528" t="s">
        <v>29</v>
      </c>
      <c r="B2" s="556">
        <v>44469</v>
      </c>
    </row>
    <row r="3" spans="1:19" x14ac:dyDescent="0.25">
      <c r="A3" s="531" t="s">
        <v>743</v>
      </c>
      <c r="B3" s="529"/>
    </row>
    <row r="4" spans="1:19" x14ac:dyDescent="0.25">
      <c r="A4" s="531"/>
      <c r="B4" s="529"/>
    </row>
    <row r="5" spans="1:19" ht="24" customHeight="1" x14ac:dyDescent="0.25">
      <c r="A5" s="740" t="s">
        <v>744</v>
      </c>
      <c r="B5" s="740"/>
      <c r="C5" s="741" t="s">
        <v>696</v>
      </c>
      <c r="D5" s="741"/>
      <c r="E5" s="741"/>
      <c r="F5" s="741"/>
      <c r="G5" s="741"/>
      <c r="H5" s="741"/>
      <c r="I5" s="741" t="s">
        <v>745</v>
      </c>
      <c r="J5" s="741"/>
      <c r="K5" s="741"/>
      <c r="L5" s="741"/>
      <c r="M5" s="741"/>
      <c r="N5" s="741"/>
      <c r="O5" s="739" t="s">
        <v>746</v>
      </c>
      <c r="P5" s="739" t="s">
        <v>747</v>
      </c>
      <c r="Q5" s="739" t="s">
        <v>748</v>
      </c>
      <c r="R5" s="739" t="s">
        <v>749</v>
      </c>
      <c r="S5" s="739" t="s">
        <v>750</v>
      </c>
    </row>
    <row r="6" spans="1:19" ht="36" customHeight="1" x14ac:dyDescent="0.25">
      <c r="A6" s="740"/>
      <c r="B6" s="740"/>
      <c r="C6" s="588"/>
      <c r="D6" s="546" t="s">
        <v>661</v>
      </c>
      <c r="E6" s="546" t="s">
        <v>662</v>
      </c>
      <c r="F6" s="546" t="s">
        <v>663</v>
      </c>
      <c r="G6" s="546" t="s">
        <v>664</v>
      </c>
      <c r="H6" s="546" t="s">
        <v>666</v>
      </c>
      <c r="I6" s="588"/>
      <c r="J6" s="546" t="s">
        <v>661</v>
      </c>
      <c r="K6" s="546" t="s">
        <v>662</v>
      </c>
      <c r="L6" s="546" t="s">
        <v>663</v>
      </c>
      <c r="M6" s="546" t="s">
        <v>664</v>
      </c>
      <c r="N6" s="546" t="s">
        <v>666</v>
      </c>
      <c r="O6" s="739"/>
      <c r="P6" s="739"/>
      <c r="Q6" s="739"/>
      <c r="R6" s="739"/>
      <c r="S6" s="739"/>
    </row>
    <row r="7" spans="1:19" x14ac:dyDescent="0.25">
      <c r="A7" s="589">
        <v>1</v>
      </c>
      <c r="B7" s="590" t="s">
        <v>751</v>
      </c>
      <c r="C7" s="591">
        <f>SUM(D7:H7)</f>
        <v>0</v>
      </c>
      <c r="D7" s="591">
        <v>0</v>
      </c>
      <c r="E7" s="591">
        <v>0</v>
      </c>
      <c r="F7" s="591">
        <v>0</v>
      </c>
      <c r="G7" s="591">
        <v>0</v>
      </c>
      <c r="H7" s="591">
        <v>0</v>
      </c>
      <c r="I7" s="591">
        <f>SUM(J7:N7)</f>
        <v>0</v>
      </c>
      <c r="J7" s="591">
        <v>0</v>
      </c>
      <c r="K7" s="591">
        <v>0</v>
      </c>
      <c r="L7" s="591">
        <v>0</v>
      </c>
      <c r="M7" s="591">
        <v>0</v>
      </c>
      <c r="N7" s="591">
        <v>0</v>
      </c>
      <c r="O7" s="591">
        <v>0</v>
      </c>
      <c r="P7" s="633">
        <v>0</v>
      </c>
      <c r="Q7" s="633">
        <v>0</v>
      </c>
      <c r="R7" s="633">
        <v>0</v>
      </c>
      <c r="S7" s="591">
        <v>0</v>
      </c>
    </row>
    <row r="8" spans="1:19" x14ac:dyDescent="0.25">
      <c r="A8" s="589">
        <v>2</v>
      </c>
      <c r="B8" s="592" t="s">
        <v>752</v>
      </c>
      <c r="C8" s="591">
        <f t="shared" ref="C8:C19" si="0">SUM(D8:H8)</f>
        <v>5618342.9299999997</v>
      </c>
      <c r="D8" s="591">
        <v>5350733.84</v>
      </c>
      <c r="E8" s="591">
        <v>29884.04</v>
      </c>
      <c r="F8" s="591">
        <v>147305.49000000002</v>
      </c>
      <c r="G8" s="591">
        <v>12961.88</v>
      </c>
      <c r="H8" s="591">
        <v>77457.679999999993</v>
      </c>
      <c r="I8" s="591">
        <f t="shared" ref="I8:I19" si="1">SUM(J8:N8)</f>
        <v>238133.41</v>
      </c>
      <c r="J8" s="591">
        <v>107014.73</v>
      </c>
      <c r="K8" s="591">
        <v>2988.4</v>
      </c>
      <c r="L8" s="591">
        <v>44191.65</v>
      </c>
      <c r="M8" s="591">
        <v>6480.95</v>
      </c>
      <c r="N8" s="591">
        <v>77457.679999999993</v>
      </c>
      <c r="O8" s="591">
        <v>408</v>
      </c>
      <c r="P8" s="633">
        <v>0.14375622728725301</v>
      </c>
      <c r="Q8" s="633">
        <v>0.169037882514814</v>
      </c>
      <c r="R8" s="633">
        <v>0.13474839407408601</v>
      </c>
      <c r="S8" s="591">
        <v>50.1385773566886</v>
      </c>
    </row>
    <row r="9" spans="1:19" x14ac:dyDescent="0.25">
      <c r="A9" s="589">
        <v>3</v>
      </c>
      <c r="B9" s="592" t="s">
        <v>753</v>
      </c>
      <c r="C9" s="591">
        <f t="shared" si="0"/>
        <v>70373.01999999999</v>
      </c>
      <c r="D9" s="591">
        <v>39612.6</v>
      </c>
      <c r="E9" s="591">
        <v>7107.9</v>
      </c>
      <c r="F9" s="591">
        <v>3246.96</v>
      </c>
      <c r="G9" s="591">
        <v>2872.88</v>
      </c>
      <c r="H9" s="591">
        <v>17532.68</v>
      </c>
      <c r="I9" s="591">
        <f t="shared" si="1"/>
        <v>21446.28</v>
      </c>
      <c r="J9" s="591">
        <v>792.25</v>
      </c>
      <c r="K9" s="591">
        <v>710.8</v>
      </c>
      <c r="L9" s="591">
        <v>974.08</v>
      </c>
      <c r="M9" s="591">
        <v>1436.47</v>
      </c>
      <c r="N9" s="591">
        <v>17532.68</v>
      </c>
      <c r="O9" s="591">
        <v>260</v>
      </c>
      <c r="P9" s="633">
        <v>0</v>
      </c>
      <c r="Q9" s="633">
        <v>0</v>
      </c>
      <c r="R9" s="633">
        <v>0.35</v>
      </c>
      <c r="S9" s="591">
        <v>3.4646939643662198</v>
      </c>
    </row>
    <row r="10" spans="1:19" x14ac:dyDescent="0.25">
      <c r="A10" s="589">
        <v>4</v>
      </c>
      <c r="B10" s="592" t="s">
        <v>754</v>
      </c>
      <c r="C10" s="591">
        <f t="shared" si="0"/>
        <v>4126.3599999999997</v>
      </c>
      <c r="D10" s="591">
        <v>4126.3599999999997</v>
      </c>
      <c r="E10" s="591">
        <v>0</v>
      </c>
      <c r="F10" s="591">
        <v>0</v>
      </c>
      <c r="G10" s="591">
        <v>0</v>
      </c>
      <c r="H10" s="591">
        <v>0</v>
      </c>
      <c r="I10" s="591">
        <f t="shared" si="1"/>
        <v>82.53</v>
      </c>
      <c r="J10" s="591">
        <v>82.53</v>
      </c>
      <c r="K10" s="591">
        <v>0</v>
      </c>
      <c r="L10" s="591">
        <v>0</v>
      </c>
      <c r="M10" s="591">
        <v>0</v>
      </c>
      <c r="N10" s="591">
        <v>0</v>
      </c>
      <c r="O10" s="591">
        <v>10</v>
      </c>
      <c r="P10" s="633">
        <v>0</v>
      </c>
      <c r="Q10" s="633">
        <v>0</v>
      </c>
      <c r="R10" s="633">
        <v>0.10499905306617099</v>
      </c>
      <c r="S10" s="591">
        <v>7.7730042943417397</v>
      </c>
    </row>
    <row r="11" spans="1:19" x14ac:dyDescent="0.25">
      <c r="A11" s="589">
        <v>5</v>
      </c>
      <c r="B11" s="592" t="s">
        <v>755</v>
      </c>
      <c r="C11" s="591">
        <f t="shared" si="0"/>
        <v>35119.649999999994</v>
      </c>
      <c r="D11" s="591">
        <v>35112.199999999997</v>
      </c>
      <c r="E11" s="591">
        <v>0</v>
      </c>
      <c r="F11" s="591">
        <v>2.95</v>
      </c>
      <c r="G11" s="591">
        <v>4.5</v>
      </c>
      <c r="H11" s="591">
        <v>0</v>
      </c>
      <c r="I11" s="591">
        <f t="shared" si="1"/>
        <v>705.37</v>
      </c>
      <c r="J11" s="591">
        <v>702.24</v>
      </c>
      <c r="K11" s="591">
        <v>0</v>
      </c>
      <c r="L11" s="591">
        <v>0.88</v>
      </c>
      <c r="M11" s="591">
        <v>2.25</v>
      </c>
      <c r="N11" s="591">
        <v>0</v>
      </c>
      <c r="O11" s="591">
        <v>30</v>
      </c>
      <c r="P11" s="633">
        <v>0.15561620962619299</v>
      </c>
      <c r="Q11" s="633">
        <v>0.15588767678345</v>
      </c>
      <c r="R11" s="633">
        <v>0.16625347917761099</v>
      </c>
      <c r="S11" s="591">
        <v>12.037571753323199</v>
      </c>
    </row>
    <row r="12" spans="1:19" x14ac:dyDescent="0.25">
      <c r="A12" s="589">
        <v>6</v>
      </c>
      <c r="B12" s="592" t="s">
        <v>756</v>
      </c>
      <c r="C12" s="591">
        <f t="shared" si="0"/>
        <v>63945.72</v>
      </c>
      <c r="D12" s="591">
        <v>63203.33</v>
      </c>
      <c r="E12" s="591">
        <v>342.06</v>
      </c>
      <c r="F12" s="591">
        <v>0</v>
      </c>
      <c r="G12" s="591">
        <v>0.8</v>
      </c>
      <c r="H12" s="591">
        <v>399.53</v>
      </c>
      <c r="I12" s="591">
        <f t="shared" si="1"/>
        <v>1698.18</v>
      </c>
      <c r="J12" s="591">
        <v>1264.04</v>
      </c>
      <c r="K12" s="591">
        <v>34.21</v>
      </c>
      <c r="L12" s="591">
        <v>0</v>
      </c>
      <c r="M12" s="591">
        <v>0.4</v>
      </c>
      <c r="N12" s="591">
        <v>399.53</v>
      </c>
      <c r="O12" s="591">
        <v>66</v>
      </c>
      <c r="P12" s="633">
        <v>0.18</v>
      </c>
      <c r="Q12" s="633">
        <v>0.26981086885437799</v>
      </c>
      <c r="R12" s="633">
        <v>0.25115472309952802</v>
      </c>
      <c r="S12" s="591">
        <v>8.4119372961943295</v>
      </c>
    </row>
    <row r="13" spans="1:19" x14ac:dyDescent="0.25">
      <c r="A13" s="589">
        <v>7</v>
      </c>
      <c r="B13" s="592" t="s">
        <v>757</v>
      </c>
      <c r="C13" s="591">
        <f t="shared" si="0"/>
        <v>313841.78999999998</v>
      </c>
      <c r="D13" s="591">
        <v>313141.03999999998</v>
      </c>
      <c r="E13" s="591">
        <v>0</v>
      </c>
      <c r="F13" s="591">
        <v>0</v>
      </c>
      <c r="G13" s="591">
        <v>700.75</v>
      </c>
      <c r="H13" s="591">
        <v>0</v>
      </c>
      <c r="I13" s="591">
        <f t="shared" si="1"/>
        <v>6613.2</v>
      </c>
      <c r="J13" s="591">
        <v>6262.82</v>
      </c>
      <c r="K13" s="591">
        <v>0</v>
      </c>
      <c r="L13" s="591">
        <v>0</v>
      </c>
      <c r="M13" s="591">
        <v>350.38</v>
      </c>
      <c r="N13" s="591">
        <v>0</v>
      </c>
      <c r="O13" s="591">
        <v>9</v>
      </c>
      <c r="P13" s="633">
        <v>0.14499999999999999</v>
      </c>
      <c r="Q13" s="633">
        <v>0.16</v>
      </c>
      <c r="R13" s="633">
        <v>0.12531711413489499</v>
      </c>
      <c r="S13" s="591">
        <v>67.956102566434595</v>
      </c>
    </row>
    <row r="14" spans="1:19" x14ac:dyDescent="0.25">
      <c r="A14" s="593">
        <v>7.1</v>
      </c>
      <c r="B14" s="594" t="s">
        <v>758</v>
      </c>
      <c r="C14" s="591">
        <f t="shared" si="0"/>
        <v>76079.48</v>
      </c>
      <c r="D14" s="591">
        <v>76079.48</v>
      </c>
      <c r="E14" s="591">
        <v>0</v>
      </c>
      <c r="F14" s="591">
        <v>0</v>
      </c>
      <c r="G14" s="591">
        <v>0</v>
      </c>
      <c r="H14" s="591">
        <v>0</v>
      </c>
      <c r="I14" s="591">
        <f t="shared" si="1"/>
        <v>1521.59</v>
      </c>
      <c r="J14" s="591">
        <v>1521.59</v>
      </c>
      <c r="K14" s="591">
        <v>0</v>
      </c>
      <c r="L14" s="591">
        <v>0</v>
      </c>
      <c r="M14" s="591">
        <v>0</v>
      </c>
      <c r="N14" s="591">
        <v>0</v>
      </c>
      <c r="O14" s="591">
        <v>2</v>
      </c>
      <c r="P14" s="633">
        <v>0</v>
      </c>
      <c r="Q14" s="633">
        <v>0</v>
      </c>
      <c r="R14" s="633">
        <v>0.10749815850476301</v>
      </c>
      <c r="S14" s="591">
        <v>63.227817487711498</v>
      </c>
    </row>
    <row r="15" spans="1:19" ht="25.5" x14ac:dyDescent="0.25">
      <c r="A15" s="593">
        <v>7.2</v>
      </c>
      <c r="B15" s="594" t="s">
        <v>759</v>
      </c>
      <c r="C15" s="591">
        <f t="shared" si="0"/>
        <v>77674.67</v>
      </c>
      <c r="D15" s="591">
        <v>77674.67</v>
      </c>
      <c r="E15" s="591">
        <v>0</v>
      </c>
      <c r="F15" s="591">
        <v>0</v>
      </c>
      <c r="G15" s="591">
        <v>0</v>
      </c>
      <c r="H15" s="591">
        <v>0</v>
      </c>
      <c r="I15" s="591">
        <f t="shared" si="1"/>
        <v>1553.49</v>
      </c>
      <c r="J15" s="591">
        <v>1553.49</v>
      </c>
      <c r="K15" s="591">
        <v>0</v>
      </c>
      <c r="L15" s="591">
        <v>0</v>
      </c>
      <c r="M15" s="591">
        <v>0</v>
      </c>
      <c r="N15" s="591">
        <v>0</v>
      </c>
      <c r="O15" s="591">
        <v>2</v>
      </c>
      <c r="P15" s="633">
        <v>0</v>
      </c>
      <c r="Q15" s="633">
        <v>0</v>
      </c>
      <c r="R15" s="633">
        <v>0.13187762432720901</v>
      </c>
      <c r="S15" s="591">
        <v>93.893701614696198</v>
      </c>
    </row>
    <row r="16" spans="1:19" x14ac:dyDescent="0.25">
      <c r="A16" s="593">
        <v>7.3</v>
      </c>
      <c r="B16" s="594" t="s">
        <v>760</v>
      </c>
      <c r="C16" s="591">
        <f t="shared" si="0"/>
        <v>160087.64000000001</v>
      </c>
      <c r="D16" s="591">
        <v>159386.89000000001</v>
      </c>
      <c r="E16" s="591">
        <v>0</v>
      </c>
      <c r="F16" s="591">
        <v>0</v>
      </c>
      <c r="G16" s="591">
        <v>700.75</v>
      </c>
      <c r="H16" s="591">
        <v>0</v>
      </c>
      <c r="I16" s="591">
        <f t="shared" si="1"/>
        <v>3538.12</v>
      </c>
      <c r="J16" s="591">
        <v>3187.74</v>
      </c>
      <c r="K16" s="591">
        <v>0</v>
      </c>
      <c r="L16" s="591">
        <v>0</v>
      </c>
      <c r="M16" s="591">
        <v>350.38</v>
      </c>
      <c r="N16" s="591">
        <v>0</v>
      </c>
      <c r="O16" s="591">
        <v>5</v>
      </c>
      <c r="P16" s="633">
        <v>0.14499999999999999</v>
      </c>
      <c r="Q16" s="633">
        <v>0.16</v>
      </c>
      <c r="R16" s="633">
        <v>0.130625401499458</v>
      </c>
      <c r="S16" s="591">
        <v>57.572758135879297</v>
      </c>
    </row>
    <row r="17" spans="1:19" x14ac:dyDescent="0.25">
      <c r="A17" s="589">
        <v>8</v>
      </c>
      <c r="B17" s="592" t="s">
        <v>761</v>
      </c>
      <c r="C17" s="591">
        <f t="shared" si="0"/>
        <v>0</v>
      </c>
      <c r="D17" s="591">
        <v>0</v>
      </c>
      <c r="E17" s="591">
        <v>0</v>
      </c>
      <c r="F17" s="591">
        <v>0</v>
      </c>
      <c r="G17" s="591">
        <v>0</v>
      </c>
      <c r="H17" s="591">
        <v>0</v>
      </c>
      <c r="I17" s="591">
        <f t="shared" si="1"/>
        <v>0</v>
      </c>
      <c r="J17" s="591">
        <v>0</v>
      </c>
      <c r="K17" s="591">
        <v>0</v>
      </c>
      <c r="L17" s="591">
        <v>0</v>
      </c>
      <c r="M17" s="591">
        <v>0</v>
      </c>
      <c r="N17" s="591">
        <v>0</v>
      </c>
      <c r="O17" s="591">
        <v>0</v>
      </c>
      <c r="P17" s="633">
        <v>0</v>
      </c>
      <c r="Q17" s="633">
        <v>0</v>
      </c>
      <c r="R17" s="633">
        <v>0</v>
      </c>
      <c r="S17" s="591">
        <v>0</v>
      </c>
    </row>
    <row r="18" spans="1:19" x14ac:dyDescent="0.25">
      <c r="A18" s="595">
        <v>9</v>
      </c>
      <c r="B18" s="596" t="s">
        <v>762</v>
      </c>
      <c r="C18" s="597">
        <f t="shared" si="0"/>
        <v>0</v>
      </c>
      <c r="D18" s="597">
        <v>0</v>
      </c>
      <c r="E18" s="597">
        <v>0</v>
      </c>
      <c r="F18" s="597">
        <v>0</v>
      </c>
      <c r="G18" s="597">
        <v>0</v>
      </c>
      <c r="H18" s="597">
        <v>0</v>
      </c>
      <c r="I18" s="597">
        <f t="shared" si="1"/>
        <v>0</v>
      </c>
      <c r="J18" s="597">
        <v>0</v>
      </c>
      <c r="K18" s="597">
        <v>0</v>
      </c>
      <c r="L18" s="597">
        <v>0</v>
      </c>
      <c r="M18" s="597">
        <v>0</v>
      </c>
      <c r="N18" s="597">
        <v>0</v>
      </c>
      <c r="O18" s="597">
        <v>0</v>
      </c>
      <c r="P18" s="634">
        <v>0</v>
      </c>
      <c r="Q18" s="634">
        <v>0</v>
      </c>
      <c r="R18" s="634">
        <v>0</v>
      </c>
      <c r="S18" s="597">
        <v>0</v>
      </c>
    </row>
    <row r="19" spans="1:19" x14ac:dyDescent="0.25">
      <c r="A19" s="589">
        <v>10</v>
      </c>
      <c r="B19" s="598" t="s">
        <v>763</v>
      </c>
      <c r="C19" s="591">
        <f t="shared" si="0"/>
        <v>6105749.4699999997</v>
      </c>
      <c r="D19" s="591">
        <v>5805929.3700000001</v>
      </c>
      <c r="E19" s="591">
        <v>37334</v>
      </c>
      <c r="F19" s="591">
        <v>150555.4</v>
      </c>
      <c r="G19" s="591">
        <v>16540.809999999998</v>
      </c>
      <c r="H19" s="591">
        <v>95389.89</v>
      </c>
      <c r="I19" s="591">
        <f t="shared" si="1"/>
        <v>268678.97000000003</v>
      </c>
      <c r="J19" s="591">
        <v>116118.61</v>
      </c>
      <c r="K19" s="591">
        <v>3733.41</v>
      </c>
      <c r="L19" s="591">
        <v>45166.61</v>
      </c>
      <c r="M19" s="591">
        <v>8270.4499999999989</v>
      </c>
      <c r="N19" s="591">
        <v>95389.89</v>
      </c>
      <c r="O19" s="591">
        <v>783</v>
      </c>
      <c r="P19" s="633">
        <v>0.14396245312623401</v>
      </c>
      <c r="Q19" s="633">
        <v>0.16887148469010799</v>
      </c>
      <c r="R19" s="633">
        <v>0.13649689047683899</v>
      </c>
      <c r="S19" s="591">
        <v>49.923885645369701</v>
      </c>
    </row>
    <row r="20" spans="1:19" ht="25.5" x14ac:dyDescent="0.25">
      <c r="A20" s="593">
        <v>10.1</v>
      </c>
      <c r="B20" s="594" t="s">
        <v>764</v>
      </c>
      <c r="C20" s="591">
        <v>0</v>
      </c>
      <c r="D20" s="591">
        <v>0</v>
      </c>
      <c r="E20" s="591">
        <v>0</v>
      </c>
      <c r="F20" s="591">
        <v>0</v>
      </c>
      <c r="G20" s="591">
        <v>0</v>
      </c>
      <c r="H20" s="591">
        <v>0</v>
      </c>
      <c r="I20" s="591"/>
      <c r="J20" s="591"/>
      <c r="K20" s="591"/>
      <c r="L20" s="591"/>
      <c r="M20" s="591"/>
      <c r="N20" s="591"/>
      <c r="O20" s="591"/>
      <c r="P20" s="633"/>
      <c r="Q20" s="633"/>
      <c r="R20" s="633"/>
      <c r="S20" s="591"/>
    </row>
  </sheetData>
  <mergeCells count="8">
    <mergeCell ref="R5:R6"/>
    <mergeCell ref="S5:S6"/>
    <mergeCell ref="A5:B6"/>
    <mergeCell ref="C5:H5"/>
    <mergeCell ref="I5:N5"/>
    <mergeCell ref="O5:O6"/>
    <mergeCell ref="P5:P6"/>
    <mergeCell ref="Q5:Q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D8AB3-77FB-44E3-BE72-22F3D2DB19FC}">
  <dimension ref="A1:Q44"/>
  <sheetViews>
    <sheetView zoomScale="130" zoomScaleNormal="130" workbookViewId="0">
      <pane xSplit="1" ySplit="5" topLeftCell="B29" activePane="bottomRight" state="frozen"/>
      <selection activeCell="C22" sqref="C22"/>
      <selection pane="topRight" activeCell="C22" sqref="C22"/>
      <selection pane="bottomLeft" activeCell="C22" sqref="C22"/>
      <selection pane="bottomRight" activeCell="E14" sqref="E14"/>
    </sheetView>
  </sheetViews>
  <sheetFormatPr defaultRowHeight="15" x14ac:dyDescent="0.25"/>
  <cols>
    <col min="1" max="1" width="9.5703125" style="17" bestFit="1" customWidth="1"/>
    <col min="2" max="2" width="55.140625" style="17" bestFit="1" customWidth="1"/>
    <col min="3" max="3" width="11.7109375" style="17" customWidth="1"/>
    <col min="4" max="4" width="13.28515625" style="17" customWidth="1"/>
    <col min="5" max="5" width="14.5703125" style="17" customWidth="1"/>
    <col min="6" max="6" width="11.7109375" style="17" customWidth="1"/>
    <col min="7" max="7" width="13.7109375" style="17" customWidth="1"/>
    <col min="8" max="8" width="14.5703125" style="17" customWidth="1"/>
    <col min="9" max="9" width="11.7109375" bestFit="1" customWidth="1"/>
    <col min="11" max="11" width="15" bestFit="1" customWidth="1"/>
    <col min="12" max="12" width="14.28515625" bestFit="1" customWidth="1"/>
    <col min="13" max="13" width="15" bestFit="1" customWidth="1"/>
    <col min="15" max="15" width="12.28515625" bestFit="1" customWidth="1"/>
    <col min="16" max="16" width="11.5703125" bestFit="1" customWidth="1"/>
    <col min="17" max="17" width="12.28515625" bestFit="1" customWidth="1"/>
  </cols>
  <sheetData>
    <row r="1" spans="1:17" ht="15.75" x14ac:dyDescent="0.3">
      <c r="A1" s="18" t="s">
        <v>28</v>
      </c>
      <c r="B1" s="62" t="str">
        <f>'1. key ratios'!B1</f>
        <v>სს სილქ ბანკი</v>
      </c>
    </row>
    <row r="2" spans="1:17" ht="15.75" x14ac:dyDescent="0.3">
      <c r="A2" s="18" t="s">
        <v>29</v>
      </c>
      <c r="B2" s="63">
        <f>'1. key ratios'!B2</f>
        <v>44834</v>
      </c>
    </row>
    <row r="3" spans="1:17" ht="15.75" x14ac:dyDescent="0.3">
      <c r="A3" s="18"/>
    </row>
    <row r="4" spans="1:17" ht="16.5" thickBot="1" x14ac:dyDescent="0.35">
      <c r="A4" s="61" t="s">
        <v>74</v>
      </c>
      <c r="B4" s="64" t="s">
        <v>75</v>
      </c>
      <c r="C4" s="61"/>
      <c r="D4" s="65"/>
      <c r="E4" s="65"/>
      <c r="F4" s="66"/>
      <c r="G4" s="66"/>
      <c r="H4" s="67" t="s">
        <v>76</v>
      </c>
    </row>
    <row r="5" spans="1:17" ht="15.75" x14ac:dyDescent="0.3">
      <c r="A5" s="68"/>
      <c r="B5" s="69"/>
      <c r="C5" s="638" t="s">
        <v>77</v>
      </c>
      <c r="D5" s="639"/>
      <c r="E5" s="640"/>
      <c r="F5" s="638" t="s">
        <v>78</v>
      </c>
      <c r="G5" s="639"/>
      <c r="H5" s="641"/>
    </row>
    <row r="6" spans="1:17" ht="15.75" x14ac:dyDescent="0.3">
      <c r="A6" s="70" t="s">
        <v>31</v>
      </c>
      <c r="B6" s="71" t="s">
        <v>79</v>
      </c>
      <c r="C6" s="72" t="s">
        <v>80</v>
      </c>
      <c r="D6" s="72" t="s">
        <v>81</v>
      </c>
      <c r="E6" s="72" t="s">
        <v>82</v>
      </c>
      <c r="F6" s="72" t="s">
        <v>80</v>
      </c>
      <c r="G6" s="72" t="s">
        <v>81</v>
      </c>
      <c r="H6" s="73" t="s">
        <v>82</v>
      </c>
    </row>
    <row r="7" spans="1:17" ht="15.75" x14ac:dyDescent="0.3">
      <c r="A7" s="70">
        <v>1</v>
      </c>
      <c r="B7" s="74" t="s">
        <v>83</v>
      </c>
      <c r="C7" s="75">
        <v>876776.05</v>
      </c>
      <c r="D7" s="75">
        <v>1569498.42</v>
      </c>
      <c r="E7" s="76">
        <f>C7+D7</f>
        <v>2446274.4699999997</v>
      </c>
      <c r="F7" s="75">
        <v>925434.88</v>
      </c>
      <c r="G7" s="75">
        <v>960927.53</v>
      </c>
      <c r="H7" s="76">
        <f>F7+G7</f>
        <v>1886362.4100000001</v>
      </c>
      <c r="K7" s="77"/>
      <c r="L7" s="77"/>
      <c r="M7" s="77"/>
      <c r="O7" s="78"/>
      <c r="P7" s="78"/>
      <c r="Q7" s="78"/>
    </row>
    <row r="8" spans="1:17" ht="15.75" x14ac:dyDescent="0.3">
      <c r="A8" s="70">
        <v>2</v>
      </c>
      <c r="B8" s="74" t="s">
        <v>84</v>
      </c>
      <c r="C8" s="75">
        <v>584486.76</v>
      </c>
      <c r="D8" s="75">
        <v>1310387.8600000001</v>
      </c>
      <c r="E8" s="76">
        <f t="shared" ref="E8:E20" si="0">C8+D8</f>
        <v>1894874.62</v>
      </c>
      <c r="F8" s="75">
        <v>2035138.27</v>
      </c>
      <c r="G8" s="75">
        <v>1483036.5699999998</v>
      </c>
      <c r="H8" s="76">
        <f t="shared" ref="H8:H20" si="1">F8+G8</f>
        <v>3518174.84</v>
      </c>
      <c r="K8" s="77"/>
      <c r="L8" s="77"/>
      <c r="M8" s="77"/>
      <c r="O8" s="78"/>
      <c r="P8" s="78"/>
      <c r="Q8" s="78"/>
    </row>
    <row r="9" spans="1:17" ht="15.75" x14ac:dyDescent="0.3">
      <c r="A9" s="70">
        <v>3</v>
      </c>
      <c r="B9" s="74" t="s">
        <v>85</v>
      </c>
      <c r="C9" s="75">
        <v>1325456.83</v>
      </c>
      <c r="D9" s="75">
        <v>5235635.7</v>
      </c>
      <c r="E9" s="76">
        <f t="shared" si="0"/>
        <v>6561092.5300000003</v>
      </c>
      <c r="F9" s="75">
        <v>270148.82</v>
      </c>
      <c r="G9" s="75">
        <v>12246438.42</v>
      </c>
      <c r="H9" s="76">
        <f t="shared" si="1"/>
        <v>12516587.24</v>
      </c>
      <c r="K9" s="77"/>
      <c r="L9" s="77"/>
      <c r="M9" s="77"/>
      <c r="O9" s="78"/>
      <c r="P9" s="78"/>
      <c r="Q9" s="78"/>
    </row>
    <row r="10" spans="1:17" ht="15.75" x14ac:dyDescent="0.3">
      <c r="A10" s="70">
        <v>4</v>
      </c>
      <c r="B10" s="74" t="s">
        <v>86</v>
      </c>
      <c r="C10" s="75">
        <v>0</v>
      </c>
      <c r="D10" s="75">
        <v>0</v>
      </c>
      <c r="E10" s="76">
        <f t="shared" si="0"/>
        <v>0</v>
      </c>
      <c r="F10" s="75">
        <v>0</v>
      </c>
      <c r="G10" s="75">
        <v>0</v>
      </c>
      <c r="H10" s="76">
        <f t="shared" si="1"/>
        <v>0</v>
      </c>
      <c r="K10" s="77"/>
      <c r="L10" s="77"/>
      <c r="M10" s="77"/>
      <c r="O10" s="78"/>
      <c r="P10" s="78"/>
      <c r="Q10" s="78"/>
    </row>
    <row r="11" spans="1:17" ht="15.75" x14ac:dyDescent="0.3">
      <c r="A11" s="70">
        <v>5</v>
      </c>
      <c r="B11" s="74" t="s">
        <v>87</v>
      </c>
      <c r="C11" s="75">
        <v>33765738.009999998</v>
      </c>
      <c r="D11" s="75">
        <v>0</v>
      </c>
      <c r="E11" s="76">
        <f t="shared" si="0"/>
        <v>33765738.009999998</v>
      </c>
      <c r="F11" s="75">
        <v>39916655.210000001</v>
      </c>
      <c r="G11" s="75">
        <v>0</v>
      </c>
      <c r="H11" s="76">
        <f t="shared" si="1"/>
        <v>39916655.210000001</v>
      </c>
      <c r="K11" s="77"/>
      <c r="L11" s="77"/>
      <c r="M11" s="77"/>
      <c r="O11" s="78"/>
      <c r="P11" s="78"/>
      <c r="Q11" s="78"/>
    </row>
    <row r="12" spans="1:17" ht="15.75" x14ac:dyDescent="0.3">
      <c r="A12" s="70">
        <v>6.1</v>
      </c>
      <c r="B12" s="79" t="s">
        <v>88</v>
      </c>
      <c r="C12" s="75">
        <v>15629276.35</v>
      </c>
      <c r="D12" s="75">
        <v>7701028.6100000003</v>
      </c>
      <c r="E12" s="76">
        <f t="shared" si="0"/>
        <v>23330304.960000001</v>
      </c>
      <c r="F12" s="75">
        <v>8572165.379999999</v>
      </c>
      <c r="G12" s="75">
        <v>3832718.0100000002</v>
      </c>
      <c r="H12" s="76">
        <f t="shared" si="1"/>
        <v>12404883.389999999</v>
      </c>
      <c r="K12" s="77"/>
      <c r="L12" s="77"/>
      <c r="M12" s="77"/>
      <c r="O12" s="78"/>
      <c r="P12" s="78"/>
      <c r="Q12" s="78"/>
    </row>
    <row r="13" spans="1:17" ht="15.75" x14ac:dyDescent="0.3">
      <c r="A13" s="70">
        <v>6.2</v>
      </c>
      <c r="B13" s="79" t="s">
        <v>89</v>
      </c>
      <c r="C13" s="75">
        <v>-736554.43</v>
      </c>
      <c r="D13" s="75">
        <v>-451019.24</v>
      </c>
      <c r="E13" s="76">
        <f t="shared" si="0"/>
        <v>-1187573.67</v>
      </c>
      <c r="F13" s="75">
        <v>-563324.47</v>
      </c>
      <c r="G13" s="75">
        <v>-622587.56000000006</v>
      </c>
      <c r="H13" s="76">
        <f t="shared" si="1"/>
        <v>-1185912.03</v>
      </c>
      <c r="K13" s="77"/>
      <c r="L13" s="77"/>
      <c r="M13" s="77"/>
      <c r="O13" s="78"/>
      <c r="P13" s="78"/>
      <c r="Q13" s="78"/>
    </row>
    <row r="14" spans="1:17" ht="15.75" x14ac:dyDescent="0.3">
      <c r="A14" s="70">
        <v>6</v>
      </c>
      <c r="B14" s="74" t="s">
        <v>90</v>
      </c>
      <c r="C14" s="76">
        <f>C12+C13</f>
        <v>14892721.92</v>
      </c>
      <c r="D14" s="76">
        <f>D12+D13</f>
        <v>7250009.3700000001</v>
      </c>
      <c r="E14" s="76">
        <f>E12+E13</f>
        <v>22142731.289999999</v>
      </c>
      <c r="F14" s="76">
        <f>F12+F13</f>
        <v>8008840.9099999992</v>
      </c>
      <c r="G14" s="76">
        <f>G12+G13</f>
        <v>3210130.45</v>
      </c>
      <c r="H14" s="76">
        <f t="shared" si="1"/>
        <v>11218971.359999999</v>
      </c>
      <c r="K14" s="77"/>
      <c r="L14" s="77"/>
      <c r="M14" s="77"/>
      <c r="O14" s="78"/>
      <c r="P14" s="78"/>
      <c r="Q14" s="78"/>
    </row>
    <row r="15" spans="1:17" ht="15.75" x14ac:dyDescent="0.3">
      <c r="A15" s="70">
        <v>7</v>
      </c>
      <c r="B15" s="74" t="s">
        <v>91</v>
      </c>
      <c r="C15" s="75">
        <v>872201.34</v>
      </c>
      <c r="D15" s="75">
        <v>26714.080000000002</v>
      </c>
      <c r="E15" s="76">
        <f t="shared" si="0"/>
        <v>898915.41999999993</v>
      </c>
      <c r="F15" s="75">
        <v>1095335.6499999999</v>
      </c>
      <c r="G15" s="75">
        <v>16428.25</v>
      </c>
      <c r="H15" s="76">
        <f t="shared" si="1"/>
        <v>1111763.8999999999</v>
      </c>
      <c r="K15" s="77"/>
      <c r="L15" s="77"/>
      <c r="M15" s="77"/>
      <c r="O15" s="78"/>
      <c r="P15" s="78"/>
      <c r="Q15" s="78"/>
    </row>
    <row r="16" spans="1:17" ht="15.75" x14ac:dyDescent="0.3">
      <c r="A16" s="70">
        <v>8</v>
      </c>
      <c r="B16" s="74" t="s">
        <v>92</v>
      </c>
      <c r="C16" s="75">
        <v>261193.34</v>
      </c>
      <c r="D16" s="75">
        <v>0</v>
      </c>
      <c r="E16" s="76">
        <f t="shared" si="0"/>
        <v>261193.34</v>
      </c>
      <c r="F16" s="75">
        <v>450393.19</v>
      </c>
      <c r="G16" s="75">
        <v>0</v>
      </c>
      <c r="H16" s="76">
        <f t="shared" si="1"/>
        <v>450393.19</v>
      </c>
      <c r="K16" s="77"/>
      <c r="L16" s="77"/>
      <c r="M16" s="77"/>
      <c r="O16" s="78"/>
      <c r="P16" s="78"/>
      <c r="Q16" s="78"/>
    </row>
    <row r="17" spans="1:17" ht="15.75" x14ac:dyDescent="0.3">
      <c r="A17" s="70">
        <v>9</v>
      </c>
      <c r="B17" s="74" t="s">
        <v>93</v>
      </c>
      <c r="C17" s="75">
        <v>20000</v>
      </c>
      <c r="D17" s="75">
        <v>0</v>
      </c>
      <c r="E17" s="76">
        <f t="shared" si="0"/>
        <v>20000</v>
      </c>
      <c r="F17" s="75">
        <v>20000</v>
      </c>
      <c r="G17" s="75">
        <v>0</v>
      </c>
      <c r="H17" s="76">
        <f t="shared" si="1"/>
        <v>20000</v>
      </c>
      <c r="K17" s="77"/>
      <c r="L17" s="77"/>
      <c r="M17" s="77"/>
      <c r="O17" s="78"/>
      <c r="P17" s="78"/>
      <c r="Q17" s="78"/>
    </row>
    <row r="18" spans="1:17" ht="15.75" x14ac:dyDescent="0.3">
      <c r="A18" s="70">
        <v>10</v>
      </c>
      <c r="B18" s="74" t="s">
        <v>94</v>
      </c>
      <c r="C18" s="75">
        <v>16516989</v>
      </c>
      <c r="D18" s="75">
        <v>0</v>
      </c>
      <c r="E18" s="76">
        <f t="shared" si="0"/>
        <v>16516989</v>
      </c>
      <c r="F18" s="75">
        <v>13611226</v>
      </c>
      <c r="G18" s="75">
        <v>0</v>
      </c>
      <c r="H18" s="76">
        <f t="shared" si="1"/>
        <v>13611226</v>
      </c>
      <c r="K18" s="77"/>
      <c r="L18" s="77"/>
      <c r="M18" s="77"/>
      <c r="O18" s="78"/>
      <c r="P18" s="78"/>
      <c r="Q18" s="78"/>
    </row>
    <row r="19" spans="1:17" ht="15.75" x14ac:dyDescent="0.3">
      <c r="A19" s="70">
        <v>11</v>
      </c>
      <c r="B19" s="74" t="s">
        <v>95</v>
      </c>
      <c r="C19" s="75">
        <v>2434667.8600000003</v>
      </c>
      <c r="D19" s="75">
        <v>2238938.77</v>
      </c>
      <c r="E19" s="76">
        <f t="shared" si="0"/>
        <v>4673606.6300000008</v>
      </c>
      <c r="F19" s="75">
        <v>2332737.0700000003</v>
      </c>
      <c r="G19" s="75">
        <v>1599397.79</v>
      </c>
      <c r="H19" s="76">
        <f t="shared" si="1"/>
        <v>3932134.8600000003</v>
      </c>
      <c r="K19" s="77"/>
      <c r="L19" s="77"/>
      <c r="M19" s="77"/>
      <c r="O19" s="78"/>
      <c r="P19" s="78"/>
      <c r="Q19" s="78"/>
    </row>
    <row r="20" spans="1:17" ht="15.75" x14ac:dyDescent="0.3">
      <c r="A20" s="70">
        <v>12</v>
      </c>
      <c r="B20" s="80" t="s">
        <v>96</v>
      </c>
      <c r="C20" s="76">
        <f>SUM(C7:C11)+SUM(C14:C19)</f>
        <v>71550231.109999999</v>
      </c>
      <c r="D20" s="76">
        <f>SUM(D7:D11)+SUM(D14:D19)</f>
        <v>17631184.200000003</v>
      </c>
      <c r="E20" s="76">
        <f t="shared" si="0"/>
        <v>89181415.310000002</v>
      </c>
      <c r="F20" s="76">
        <f>SUM(F7:F11)+SUM(F14:F19)</f>
        <v>68665910</v>
      </c>
      <c r="G20" s="76">
        <f>SUM(G7:G11)+SUM(G14:G19)</f>
        <v>19516359.009999998</v>
      </c>
      <c r="H20" s="76">
        <f t="shared" si="1"/>
        <v>88182269.00999999</v>
      </c>
      <c r="K20" s="77"/>
      <c r="L20" s="77"/>
      <c r="M20" s="77"/>
      <c r="O20" s="78"/>
      <c r="P20" s="78"/>
      <c r="Q20" s="78"/>
    </row>
    <row r="21" spans="1:17" ht="15.75" x14ac:dyDescent="0.3">
      <c r="A21" s="70"/>
      <c r="B21" s="71" t="s">
        <v>97</v>
      </c>
      <c r="C21" s="81"/>
      <c r="D21" s="81"/>
      <c r="E21" s="81"/>
      <c r="F21" s="81"/>
      <c r="G21" s="81"/>
      <c r="H21" s="81"/>
      <c r="K21" s="77"/>
      <c r="L21" s="77"/>
      <c r="M21" s="77"/>
      <c r="O21" s="78"/>
      <c r="P21" s="78"/>
      <c r="Q21" s="78"/>
    </row>
    <row r="22" spans="1:17" ht="15.75" x14ac:dyDescent="0.3">
      <c r="A22" s="70">
        <v>13</v>
      </c>
      <c r="B22" s="74" t="s">
        <v>98</v>
      </c>
      <c r="C22" s="75">
        <v>0</v>
      </c>
      <c r="D22" s="75">
        <v>0</v>
      </c>
      <c r="E22" s="76">
        <f>C22+D22</f>
        <v>0</v>
      </c>
      <c r="F22" s="75">
        <v>0</v>
      </c>
      <c r="G22" s="75">
        <v>0</v>
      </c>
      <c r="H22" s="76">
        <f>F22+G22</f>
        <v>0</v>
      </c>
      <c r="K22" s="77"/>
      <c r="L22" s="77"/>
      <c r="M22" s="77"/>
      <c r="O22" s="78"/>
      <c r="P22" s="78"/>
      <c r="Q22" s="78"/>
    </row>
    <row r="23" spans="1:17" ht="15.75" x14ac:dyDescent="0.3">
      <c r="A23" s="70">
        <v>14</v>
      </c>
      <c r="B23" s="74" t="s">
        <v>99</v>
      </c>
      <c r="C23" s="75">
        <v>1939691.09</v>
      </c>
      <c r="D23" s="75">
        <v>7815151.4199999999</v>
      </c>
      <c r="E23" s="76">
        <f t="shared" ref="E23:E40" si="2">C23+D23</f>
        <v>9754842.5099999998</v>
      </c>
      <c r="F23" s="75">
        <v>1671813.19</v>
      </c>
      <c r="G23" s="75">
        <v>5554306.46</v>
      </c>
      <c r="H23" s="76">
        <f t="shared" ref="H23:H40" si="3">F23+G23</f>
        <v>7226119.6500000004</v>
      </c>
      <c r="K23" s="77"/>
      <c r="L23" s="77"/>
      <c r="M23" s="77"/>
      <c r="O23" s="78"/>
      <c r="P23" s="78"/>
      <c r="Q23" s="78"/>
    </row>
    <row r="24" spans="1:17" ht="15.75" x14ac:dyDescent="0.3">
      <c r="A24" s="70">
        <v>15</v>
      </c>
      <c r="B24" s="74" t="s">
        <v>100</v>
      </c>
      <c r="C24" s="75">
        <v>1074086.73</v>
      </c>
      <c r="D24" s="75">
        <v>287874.71000000002</v>
      </c>
      <c r="E24" s="76">
        <f t="shared" si="2"/>
        <v>1361961.44</v>
      </c>
      <c r="F24" s="75">
        <v>839980.69</v>
      </c>
      <c r="G24" s="75">
        <v>325187.57999999996</v>
      </c>
      <c r="H24" s="76">
        <f t="shared" si="3"/>
        <v>1165168.27</v>
      </c>
      <c r="K24" s="77"/>
      <c r="L24" s="77"/>
      <c r="M24" s="77"/>
      <c r="O24" s="78"/>
      <c r="P24" s="78"/>
      <c r="Q24" s="78"/>
    </row>
    <row r="25" spans="1:17" ht="15.75" x14ac:dyDescent="0.3">
      <c r="A25" s="70">
        <v>16</v>
      </c>
      <c r="B25" s="74" t="s">
        <v>101</v>
      </c>
      <c r="C25" s="75">
        <v>1995430</v>
      </c>
      <c r="D25" s="75">
        <v>121575.89000000001</v>
      </c>
      <c r="E25" s="76">
        <f t="shared" si="2"/>
        <v>2117005.89</v>
      </c>
      <c r="F25" s="75">
        <v>1995000</v>
      </c>
      <c r="G25" s="75">
        <v>120443.4</v>
      </c>
      <c r="H25" s="76">
        <f t="shared" si="3"/>
        <v>2115443.4</v>
      </c>
      <c r="K25" s="77"/>
      <c r="L25" s="77"/>
      <c r="M25" s="77"/>
      <c r="O25" s="78"/>
      <c r="P25" s="78"/>
      <c r="Q25" s="78"/>
    </row>
    <row r="26" spans="1:17" ht="15.75" x14ac:dyDescent="0.3">
      <c r="A26" s="70">
        <v>17</v>
      </c>
      <c r="B26" s="74" t="s">
        <v>102</v>
      </c>
      <c r="C26" s="75">
        <v>0</v>
      </c>
      <c r="D26" s="75">
        <v>0</v>
      </c>
      <c r="E26" s="76">
        <f t="shared" si="2"/>
        <v>0</v>
      </c>
      <c r="F26" s="81"/>
      <c r="G26" s="81"/>
      <c r="H26" s="76">
        <f t="shared" si="3"/>
        <v>0</v>
      </c>
      <c r="K26" s="77"/>
      <c r="L26" s="77"/>
      <c r="M26" s="77"/>
      <c r="O26" s="78"/>
      <c r="P26" s="78"/>
      <c r="Q26" s="78"/>
    </row>
    <row r="27" spans="1:17" ht="15.75" x14ac:dyDescent="0.3">
      <c r="A27" s="70">
        <v>18</v>
      </c>
      <c r="B27" s="74" t="s">
        <v>103</v>
      </c>
      <c r="C27" s="75">
        <v>16000000</v>
      </c>
      <c r="D27" s="75">
        <v>0</v>
      </c>
      <c r="E27" s="76">
        <f t="shared" si="2"/>
        <v>16000000</v>
      </c>
      <c r="F27" s="75">
        <v>20000000</v>
      </c>
      <c r="G27" s="75">
        <v>0</v>
      </c>
      <c r="H27" s="76">
        <f t="shared" si="3"/>
        <v>20000000</v>
      </c>
      <c r="K27" s="77"/>
      <c r="L27" s="77"/>
      <c r="M27" s="77"/>
      <c r="O27" s="78"/>
      <c r="P27" s="78"/>
      <c r="Q27" s="78"/>
    </row>
    <row r="28" spans="1:17" ht="15.75" x14ac:dyDescent="0.3">
      <c r="A28" s="70">
        <v>19</v>
      </c>
      <c r="B28" s="74" t="s">
        <v>104</v>
      </c>
      <c r="C28" s="75">
        <v>347441</v>
      </c>
      <c r="D28" s="75">
        <v>10311.09</v>
      </c>
      <c r="E28" s="76">
        <f t="shared" si="2"/>
        <v>357752.09</v>
      </c>
      <c r="F28" s="75">
        <v>46229.630000000005</v>
      </c>
      <c r="G28" s="75">
        <v>5994.67</v>
      </c>
      <c r="H28" s="76">
        <f t="shared" si="3"/>
        <v>52224.3</v>
      </c>
      <c r="K28" s="77"/>
      <c r="L28" s="77"/>
      <c r="M28" s="77"/>
      <c r="O28" s="78"/>
      <c r="P28" s="78"/>
      <c r="Q28" s="78"/>
    </row>
    <row r="29" spans="1:17" ht="15.75" x14ac:dyDescent="0.3">
      <c r="A29" s="70">
        <v>20</v>
      </c>
      <c r="B29" s="74" t="s">
        <v>105</v>
      </c>
      <c r="C29" s="75">
        <v>3476883</v>
      </c>
      <c r="D29" s="75">
        <v>1944183.3299999998</v>
      </c>
      <c r="E29" s="76">
        <f t="shared" si="2"/>
        <v>5421066.3300000001</v>
      </c>
      <c r="F29" s="75">
        <v>2827254.34</v>
      </c>
      <c r="G29" s="75">
        <v>435152.26</v>
      </c>
      <c r="H29" s="76">
        <f t="shared" si="3"/>
        <v>3262406.5999999996</v>
      </c>
      <c r="K29" s="77"/>
      <c r="L29" s="77"/>
      <c r="M29" s="77"/>
      <c r="O29" s="78"/>
      <c r="P29" s="78"/>
      <c r="Q29" s="78"/>
    </row>
    <row r="30" spans="1:17" ht="15.75" x14ac:dyDescent="0.3">
      <c r="A30" s="70">
        <v>21</v>
      </c>
      <c r="B30" s="74" t="s">
        <v>106</v>
      </c>
      <c r="C30" s="75">
        <v>2875000</v>
      </c>
      <c r="D30" s="75">
        <v>0</v>
      </c>
      <c r="E30" s="76">
        <f t="shared" si="2"/>
        <v>2875000</v>
      </c>
      <c r="F30" s="75">
        <v>0</v>
      </c>
      <c r="G30" s="75">
        <v>0</v>
      </c>
      <c r="H30" s="76">
        <f t="shared" si="3"/>
        <v>0</v>
      </c>
      <c r="K30" s="77"/>
      <c r="L30" s="77"/>
      <c r="M30" s="77"/>
      <c r="O30" s="78"/>
      <c r="P30" s="78"/>
      <c r="Q30" s="78"/>
    </row>
    <row r="31" spans="1:17" ht="15.75" x14ac:dyDescent="0.3">
      <c r="A31" s="70">
        <v>22</v>
      </c>
      <c r="B31" s="80" t="s">
        <v>107</v>
      </c>
      <c r="C31" s="76">
        <f>SUM(C22:C30)</f>
        <v>27708531.82</v>
      </c>
      <c r="D31" s="76">
        <f>SUM(D22:D30)</f>
        <v>10179096.439999999</v>
      </c>
      <c r="E31" s="76">
        <f>C31+D31</f>
        <v>37887628.259999998</v>
      </c>
      <c r="F31" s="76">
        <f>SUM(F22:F30)</f>
        <v>27380277.849999998</v>
      </c>
      <c r="G31" s="76">
        <f>SUM(G22:G30)</f>
        <v>6441084.3700000001</v>
      </c>
      <c r="H31" s="76">
        <f>F31+G31</f>
        <v>33821362.219999999</v>
      </c>
      <c r="K31" s="77"/>
      <c r="L31" s="77"/>
      <c r="M31" s="77"/>
      <c r="O31" s="78"/>
      <c r="P31" s="78"/>
      <c r="Q31" s="78"/>
    </row>
    <row r="32" spans="1:17" ht="15.75" x14ac:dyDescent="0.3">
      <c r="A32" s="70"/>
      <c r="B32" s="71" t="s">
        <v>108</v>
      </c>
      <c r="C32" s="81"/>
      <c r="D32" s="81"/>
      <c r="E32" s="75"/>
      <c r="F32" s="81"/>
      <c r="G32" s="81"/>
      <c r="H32" s="75"/>
      <c r="K32" s="77"/>
      <c r="L32" s="77"/>
      <c r="M32" s="77"/>
      <c r="O32" s="78"/>
      <c r="P32" s="78"/>
      <c r="Q32" s="78"/>
    </row>
    <row r="33" spans="1:17" ht="15.75" x14ac:dyDescent="0.3">
      <c r="A33" s="70">
        <v>23</v>
      </c>
      <c r="B33" s="74" t="s">
        <v>109</v>
      </c>
      <c r="C33" s="75">
        <v>61146400</v>
      </c>
      <c r="D33" s="81">
        <v>0</v>
      </c>
      <c r="E33" s="76">
        <f t="shared" si="2"/>
        <v>61146400</v>
      </c>
      <c r="F33" s="75">
        <v>61146400</v>
      </c>
      <c r="G33" s="81">
        <v>0</v>
      </c>
      <c r="H33" s="76">
        <f t="shared" si="3"/>
        <v>61146400</v>
      </c>
      <c r="K33" s="77"/>
      <c r="L33" s="77"/>
      <c r="M33" s="77"/>
      <c r="O33" s="78"/>
      <c r="P33" s="78"/>
      <c r="Q33" s="78"/>
    </row>
    <row r="34" spans="1:17" ht="15.75" x14ac:dyDescent="0.3">
      <c r="A34" s="70">
        <v>24</v>
      </c>
      <c r="B34" s="74" t="s">
        <v>110</v>
      </c>
      <c r="C34" s="75">
        <v>0</v>
      </c>
      <c r="D34" s="81">
        <v>0</v>
      </c>
      <c r="E34" s="76">
        <f t="shared" si="2"/>
        <v>0</v>
      </c>
      <c r="F34" s="75">
        <v>0</v>
      </c>
      <c r="G34" s="81">
        <v>0</v>
      </c>
      <c r="H34" s="76">
        <f t="shared" si="3"/>
        <v>0</v>
      </c>
      <c r="K34" s="77"/>
      <c r="L34" s="77"/>
      <c r="M34" s="77"/>
      <c r="O34" s="78"/>
      <c r="P34" s="78"/>
      <c r="Q34" s="78"/>
    </row>
    <row r="35" spans="1:17" ht="15.75" x14ac:dyDescent="0.3">
      <c r="A35" s="70">
        <v>25</v>
      </c>
      <c r="B35" s="79" t="s">
        <v>111</v>
      </c>
      <c r="C35" s="75">
        <v>0</v>
      </c>
      <c r="D35" s="81">
        <v>0</v>
      </c>
      <c r="E35" s="76">
        <f t="shared" si="2"/>
        <v>0</v>
      </c>
      <c r="F35" s="75">
        <v>0</v>
      </c>
      <c r="G35" s="81">
        <v>0</v>
      </c>
      <c r="H35" s="76">
        <f t="shared" si="3"/>
        <v>0</v>
      </c>
      <c r="K35" s="77"/>
      <c r="L35" s="77"/>
      <c r="M35" s="77"/>
      <c r="O35" s="78"/>
      <c r="P35" s="78"/>
      <c r="Q35" s="78"/>
    </row>
    <row r="36" spans="1:17" ht="15.75" x14ac:dyDescent="0.3">
      <c r="A36" s="70">
        <v>26</v>
      </c>
      <c r="B36" s="74" t="s">
        <v>112</v>
      </c>
      <c r="C36" s="75">
        <v>0</v>
      </c>
      <c r="D36" s="81">
        <v>0</v>
      </c>
      <c r="E36" s="76">
        <f t="shared" si="2"/>
        <v>0</v>
      </c>
      <c r="F36" s="75">
        <v>0</v>
      </c>
      <c r="G36" s="81">
        <v>0</v>
      </c>
      <c r="H36" s="76">
        <f t="shared" si="3"/>
        <v>0</v>
      </c>
      <c r="K36" s="77"/>
      <c r="L36" s="77"/>
      <c r="M36" s="77"/>
      <c r="O36" s="78"/>
      <c r="P36" s="78"/>
      <c r="Q36" s="78"/>
    </row>
    <row r="37" spans="1:17" ht="15.75" x14ac:dyDescent="0.3">
      <c r="A37" s="70">
        <v>27</v>
      </c>
      <c r="B37" s="74" t="s">
        <v>113</v>
      </c>
      <c r="C37" s="75">
        <v>0</v>
      </c>
      <c r="D37" s="81">
        <v>0</v>
      </c>
      <c r="E37" s="76">
        <f t="shared" si="2"/>
        <v>0</v>
      </c>
      <c r="F37" s="75">
        <v>0</v>
      </c>
      <c r="G37" s="81">
        <v>0</v>
      </c>
      <c r="H37" s="76">
        <f t="shared" si="3"/>
        <v>0</v>
      </c>
      <c r="K37" s="77"/>
      <c r="L37" s="77"/>
      <c r="M37" s="77"/>
      <c r="O37" s="78"/>
      <c r="P37" s="78"/>
      <c r="Q37" s="78"/>
    </row>
    <row r="38" spans="1:17" ht="15.75" x14ac:dyDescent="0.3">
      <c r="A38" s="70">
        <v>28</v>
      </c>
      <c r="B38" s="74" t="s">
        <v>114</v>
      </c>
      <c r="C38" s="75">
        <v>-13813941.02</v>
      </c>
      <c r="D38" s="81">
        <v>0</v>
      </c>
      <c r="E38" s="76">
        <f t="shared" si="2"/>
        <v>-13813941.02</v>
      </c>
      <c r="F38" s="75">
        <v>-10746820.309999999</v>
      </c>
      <c r="G38" s="81">
        <v>0</v>
      </c>
      <c r="H38" s="76">
        <f t="shared" si="3"/>
        <v>-10746820.309999999</v>
      </c>
      <c r="K38" s="77"/>
      <c r="L38" s="77"/>
      <c r="M38" s="77"/>
      <c r="O38" s="78"/>
      <c r="P38" s="78"/>
      <c r="Q38" s="78"/>
    </row>
    <row r="39" spans="1:17" ht="15.75" x14ac:dyDescent="0.3">
      <c r="A39" s="70">
        <v>29</v>
      </c>
      <c r="B39" s="74" t="s">
        <v>115</v>
      </c>
      <c r="C39" s="75">
        <v>3961327.54</v>
      </c>
      <c r="D39" s="81">
        <v>0</v>
      </c>
      <c r="E39" s="76">
        <f t="shared" si="2"/>
        <v>3961327.54</v>
      </c>
      <c r="F39" s="75">
        <v>3961327.54</v>
      </c>
      <c r="G39" s="81">
        <v>0</v>
      </c>
      <c r="H39" s="76">
        <f t="shared" si="3"/>
        <v>3961327.54</v>
      </c>
      <c r="K39" s="77"/>
      <c r="L39" s="77"/>
      <c r="M39" s="77"/>
      <c r="O39" s="78"/>
      <c r="P39" s="78"/>
      <c r="Q39" s="78"/>
    </row>
    <row r="40" spans="1:17" ht="15.75" x14ac:dyDescent="0.3">
      <c r="A40" s="70">
        <v>30</v>
      </c>
      <c r="B40" s="80" t="s">
        <v>116</v>
      </c>
      <c r="C40" s="75">
        <v>51293786.520000003</v>
      </c>
      <c r="D40" s="75">
        <f>SUM(D33:D39)</f>
        <v>0</v>
      </c>
      <c r="E40" s="76">
        <f t="shared" si="2"/>
        <v>51293786.520000003</v>
      </c>
      <c r="F40" s="75">
        <v>54360907.229999997</v>
      </c>
      <c r="G40" s="81">
        <v>0</v>
      </c>
      <c r="H40" s="76">
        <f t="shared" si="3"/>
        <v>54360907.229999997</v>
      </c>
      <c r="K40" s="77"/>
      <c r="L40" s="77"/>
      <c r="M40" s="77"/>
      <c r="O40" s="78"/>
      <c r="P40" s="78"/>
      <c r="Q40" s="78"/>
    </row>
    <row r="41" spans="1:17" ht="16.5" thickBot="1" x14ac:dyDescent="0.35">
      <c r="A41" s="82">
        <v>31</v>
      </c>
      <c r="B41" s="83" t="s">
        <v>117</v>
      </c>
      <c r="C41" s="84">
        <f>C31+C40</f>
        <v>79002318.340000004</v>
      </c>
      <c r="D41" s="84">
        <f>D31+D40</f>
        <v>10179096.439999999</v>
      </c>
      <c r="E41" s="84">
        <f>C41+D41</f>
        <v>89181414.780000001</v>
      </c>
      <c r="F41" s="84">
        <f>F31+F40</f>
        <v>81741185.079999998</v>
      </c>
      <c r="G41" s="84">
        <f>G31+G40</f>
        <v>6441084.3700000001</v>
      </c>
      <c r="H41" s="84">
        <f>F41+G41</f>
        <v>88182269.450000003</v>
      </c>
      <c r="K41" s="77"/>
      <c r="L41" s="77"/>
      <c r="M41" s="77"/>
      <c r="O41" s="78"/>
      <c r="P41" s="78"/>
      <c r="Q41" s="78"/>
    </row>
    <row r="42" spans="1:17" x14ac:dyDescent="0.25">
      <c r="C42" s="85"/>
    </row>
    <row r="43" spans="1:17" x14ac:dyDescent="0.25">
      <c r="B43" s="86"/>
      <c r="E43" s="85"/>
      <c r="H43" s="87"/>
    </row>
    <row r="44" spans="1:17" x14ac:dyDescent="0.25">
      <c r="E44" s="85"/>
    </row>
  </sheetData>
  <mergeCells count="2">
    <mergeCell ref="C5:E5"/>
    <mergeCell ref="F5:H5"/>
  </mergeCells>
  <dataValidations count="1">
    <dataValidation type="whole" operator="lessThanOrEqual" allowBlank="1" showInputMessage="1" showErrorMessage="1" sqref="F13:G13" xr:uid="{DE8EEEBF-020F-440E-99F0-392B6153B941}">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F6075-50DB-4673-836F-BB2970FF320F}">
  <dimension ref="A1:Q67"/>
  <sheetViews>
    <sheetView zoomScaleNormal="100" workbookViewId="0">
      <pane xSplit="1" ySplit="6" topLeftCell="B7" activePane="bottomRight" state="frozen"/>
      <selection activeCell="C22" sqref="C22"/>
      <selection pane="topRight" activeCell="C22" sqref="C22"/>
      <selection pane="bottomLeft" activeCell="C22" sqref="C22"/>
      <selection pane="bottomRight" activeCell="H67" sqref="C8:H67"/>
    </sheetView>
  </sheetViews>
  <sheetFormatPr defaultColWidth="9.140625" defaultRowHeight="15" x14ac:dyDescent="0.25"/>
  <cols>
    <col min="1" max="1" width="9.5703125" style="17" bestFit="1" customWidth="1"/>
    <col min="2" max="2" width="89.140625" style="17" customWidth="1"/>
    <col min="3" max="3" width="15.7109375" style="17" customWidth="1"/>
    <col min="4" max="4" width="16" style="17" customWidth="1"/>
    <col min="5" max="5" width="15" style="17" customWidth="1"/>
    <col min="6" max="8" width="12.7109375" style="17" customWidth="1"/>
    <col min="9" max="9" width="8.85546875" customWidth="1"/>
    <col min="10" max="16384" width="9.140625" style="89"/>
  </cols>
  <sheetData>
    <row r="1" spans="1:17" ht="15.75" x14ac:dyDescent="0.3">
      <c r="A1" s="18" t="s">
        <v>28</v>
      </c>
      <c r="B1" s="88" t="str">
        <f>'2. RC'!B1</f>
        <v>სს სილქ ბანკი</v>
      </c>
    </row>
    <row r="2" spans="1:17" ht="15.75" x14ac:dyDescent="0.3">
      <c r="A2" s="18" t="s">
        <v>29</v>
      </c>
      <c r="B2" s="21">
        <f>'2. RC'!B2</f>
        <v>44834</v>
      </c>
    </row>
    <row r="3" spans="1:17" ht="15.75" x14ac:dyDescent="0.3">
      <c r="A3" s="18"/>
      <c r="B3" s="20"/>
    </row>
    <row r="4" spans="1:17" ht="16.5" thickBot="1" x14ac:dyDescent="0.35">
      <c r="A4" s="61" t="s">
        <v>118</v>
      </c>
      <c r="B4" s="90" t="s">
        <v>119</v>
      </c>
      <c r="C4" s="61"/>
      <c r="D4" s="61"/>
      <c r="E4" s="91"/>
      <c r="F4" s="61"/>
      <c r="G4" s="61"/>
      <c r="H4" s="91" t="s">
        <v>76</v>
      </c>
    </row>
    <row r="5" spans="1:17" ht="15.75" x14ac:dyDescent="0.3">
      <c r="A5" s="92"/>
      <c r="B5" s="93"/>
      <c r="C5" s="638" t="s">
        <v>77</v>
      </c>
      <c r="D5" s="639"/>
      <c r="E5" s="641"/>
      <c r="F5" s="638" t="s">
        <v>78</v>
      </c>
      <c r="G5" s="639"/>
      <c r="H5" s="641"/>
    </row>
    <row r="6" spans="1:17" x14ac:dyDescent="0.25">
      <c r="A6" s="94" t="s">
        <v>31</v>
      </c>
      <c r="B6" s="95"/>
      <c r="C6" s="96" t="s">
        <v>80</v>
      </c>
      <c r="D6" s="96" t="s">
        <v>120</v>
      </c>
      <c r="E6" s="97" t="s">
        <v>82</v>
      </c>
      <c r="F6" s="96" t="s">
        <v>80</v>
      </c>
      <c r="G6" s="96" t="s">
        <v>120</v>
      </c>
      <c r="H6" s="97" t="s">
        <v>82</v>
      </c>
    </row>
    <row r="7" spans="1:17" x14ac:dyDescent="0.25">
      <c r="A7" s="98"/>
      <c r="B7" s="99" t="s">
        <v>121</v>
      </c>
      <c r="C7" s="100"/>
      <c r="D7" s="100"/>
      <c r="E7" s="101"/>
      <c r="F7" s="100"/>
      <c r="G7" s="100"/>
      <c r="H7" s="101"/>
    </row>
    <row r="8" spans="1:17" ht="15.75" x14ac:dyDescent="0.3">
      <c r="A8" s="98">
        <v>1</v>
      </c>
      <c r="B8" s="102" t="s">
        <v>122</v>
      </c>
      <c r="C8" s="103">
        <v>189344.43</v>
      </c>
      <c r="D8" s="103">
        <v>6520.79</v>
      </c>
      <c r="E8" s="76">
        <v>195865.22</v>
      </c>
      <c r="F8" s="103">
        <v>147158.62</v>
      </c>
      <c r="G8" s="103">
        <v>-6122.07</v>
      </c>
      <c r="H8" s="76">
        <v>141036.54999999999</v>
      </c>
      <c r="O8" s="78"/>
      <c r="P8" s="78"/>
      <c r="Q8" s="78"/>
    </row>
    <row r="9" spans="1:17" ht="15.75" x14ac:dyDescent="0.3">
      <c r="A9" s="98">
        <v>2</v>
      </c>
      <c r="B9" s="102" t="s">
        <v>123</v>
      </c>
      <c r="C9" s="104">
        <v>1220441.0899999999</v>
      </c>
      <c r="D9" s="104">
        <v>347718.37</v>
      </c>
      <c r="E9" s="76">
        <v>1568159.46</v>
      </c>
      <c r="F9" s="104">
        <v>743362.13</v>
      </c>
      <c r="G9" s="104">
        <v>303654.01999999996</v>
      </c>
      <c r="H9" s="76">
        <v>1047016.1499999999</v>
      </c>
      <c r="O9" s="78"/>
      <c r="P9" s="78"/>
      <c r="Q9" s="78"/>
    </row>
    <row r="10" spans="1:17" ht="15.75" x14ac:dyDescent="0.3">
      <c r="A10" s="98">
        <v>2.1</v>
      </c>
      <c r="B10" s="105" t="s">
        <v>124</v>
      </c>
      <c r="C10" s="103">
        <v>0</v>
      </c>
      <c r="D10" s="103">
        <v>0</v>
      </c>
      <c r="E10" s="76">
        <v>0</v>
      </c>
      <c r="F10" s="103">
        <v>0</v>
      </c>
      <c r="G10" s="103">
        <v>0</v>
      </c>
      <c r="H10" s="76">
        <v>0</v>
      </c>
      <c r="O10" s="78"/>
      <c r="P10" s="78"/>
      <c r="Q10" s="78"/>
    </row>
    <row r="11" spans="1:17" ht="15.75" x14ac:dyDescent="0.3">
      <c r="A11" s="98">
        <v>2.2000000000000002</v>
      </c>
      <c r="B11" s="105" t="s">
        <v>125</v>
      </c>
      <c r="C11" s="103">
        <v>658481.43999999994</v>
      </c>
      <c r="D11" s="103">
        <v>102372.69999999998</v>
      </c>
      <c r="E11" s="76">
        <v>760854.1399999999</v>
      </c>
      <c r="F11" s="103">
        <v>181963.54</v>
      </c>
      <c r="G11" s="103">
        <v>137455.99999999997</v>
      </c>
      <c r="H11" s="76">
        <v>319419.53999999998</v>
      </c>
      <c r="O11" s="78"/>
      <c r="P11" s="78"/>
      <c r="Q11" s="78"/>
    </row>
    <row r="12" spans="1:17" ht="15.75" x14ac:dyDescent="0.3">
      <c r="A12" s="98">
        <v>2.2999999999999998</v>
      </c>
      <c r="B12" s="105" t="s">
        <v>126</v>
      </c>
      <c r="C12" s="103">
        <v>0</v>
      </c>
      <c r="D12" s="103">
        <v>0</v>
      </c>
      <c r="E12" s="76">
        <v>0</v>
      </c>
      <c r="F12" s="103">
        <v>0</v>
      </c>
      <c r="G12" s="103">
        <v>0</v>
      </c>
      <c r="H12" s="76">
        <v>0</v>
      </c>
      <c r="O12" s="78"/>
      <c r="P12" s="78"/>
      <c r="Q12" s="78"/>
    </row>
    <row r="13" spans="1:17" ht="15.75" x14ac:dyDescent="0.3">
      <c r="A13" s="98">
        <v>2.4</v>
      </c>
      <c r="B13" s="105" t="s">
        <v>127</v>
      </c>
      <c r="C13" s="103">
        <v>0</v>
      </c>
      <c r="D13" s="103">
        <v>0</v>
      </c>
      <c r="E13" s="76">
        <v>0</v>
      </c>
      <c r="F13" s="103">
        <v>0</v>
      </c>
      <c r="G13" s="103">
        <v>0</v>
      </c>
      <c r="H13" s="76">
        <v>0</v>
      </c>
      <c r="O13" s="78"/>
      <c r="P13" s="78"/>
      <c r="Q13" s="78"/>
    </row>
    <row r="14" spans="1:17" ht="15.75" x14ac:dyDescent="0.3">
      <c r="A14" s="98">
        <v>2.5</v>
      </c>
      <c r="B14" s="105" t="s">
        <v>128</v>
      </c>
      <c r="C14" s="103">
        <v>0</v>
      </c>
      <c r="D14" s="103">
        <v>173997.13</v>
      </c>
      <c r="E14" s="76">
        <v>173997.13</v>
      </c>
      <c r="F14" s="103">
        <v>0</v>
      </c>
      <c r="G14" s="103">
        <v>156006.66</v>
      </c>
      <c r="H14" s="76">
        <v>156006.66</v>
      </c>
      <c r="O14" s="78"/>
      <c r="P14" s="78"/>
      <c r="Q14" s="78"/>
    </row>
    <row r="15" spans="1:17" ht="15.75" x14ac:dyDescent="0.3">
      <c r="A15" s="98">
        <v>2.6</v>
      </c>
      <c r="B15" s="105" t="s">
        <v>129</v>
      </c>
      <c r="C15" s="103">
        <v>0</v>
      </c>
      <c r="D15" s="103">
        <v>0</v>
      </c>
      <c r="E15" s="76">
        <v>0</v>
      </c>
      <c r="F15" s="103">
        <v>0</v>
      </c>
      <c r="G15" s="103">
        <v>0</v>
      </c>
      <c r="H15" s="76">
        <v>0</v>
      </c>
      <c r="O15" s="78"/>
      <c r="P15" s="78"/>
      <c r="Q15" s="78"/>
    </row>
    <row r="16" spans="1:17" ht="15.75" x14ac:dyDescent="0.3">
      <c r="A16" s="98">
        <v>2.7</v>
      </c>
      <c r="B16" s="105" t="s">
        <v>130</v>
      </c>
      <c r="C16" s="103">
        <v>0</v>
      </c>
      <c r="D16" s="103">
        <v>0</v>
      </c>
      <c r="E16" s="76">
        <v>0</v>
      </c>
      <c r="F16" s="103">
        <v>0</v>
      </c>
      <c r="G16" s="103">
        <v>0</v>
      </c>
      <c r="H16" s="76">
        <v>0</v>
      </c>
      <c r="O16" s="78"/>
      <c r="P16" s="78"/>
      <c r="Q16" s="78"/>
    </row>
    <row r="17" spans="1:17" ht="15.75" x14ac:dyDescent="0.3">
      <c r="A17" s="98">
        <v>2.8</v>
      </c>
      <c r="B17" s="105" t="s">
        <v>131</v>
      </c>
      <c r="C17" s="103">
        <v>561959.65</v>
      </c>
      <c r="D17" s="103">
        <v>62278.2</v>
      </c>
      <c r="E17" s="76">
        <v>624237.85</v>
      </c>
      <c r="F17" s="103">
        <v>561398.59</v>
      </c>
      <c r="G17" s="103">
        <v>10191.36</v>
      </c>
      <c r="H17" s="76">
        <v>571589.94999999995</v>
      </c>
      <c r="O17" s="78"/>
      <c r="P17" s="78"/>
      <c r="Q17" s="78"/>
    </row>
    <row r="18" spans="1:17" ht="15.75" x14ac:dyDescent="0.3">
      <c r="A18" s="98">
        <v>2.9</v>
      </c>
      <c r="B18" s="105" t="s">
        <v>132</v>
      </c>
      <c r="C18" s="103">
        <v>0</v>
      </c>
      <c r="D18" s="103">
        <v>9070.34</v>
      </c>
      <c r="E18" s="76">
        <v>9070.34</v>
      </c>
      <c r="F18" s="103">
        <v>0</v>
      </c>
      <c r="G18" s="103">
        <v>0</v>
      </c>
      <c r="H18" s="76">
        <v>0</v>
      </c>
      <c r="O18" s="78"/>
      <c r="P18" s="78"/>
      <c r="Q18" s="78"/>
    </row>
    <row r="19" spans="1:17" ht="15.75" x14ac:dyDescent="0.3">
      <c r="A19" s="98">
        <v>3</v>
      </c>
      <c r="B19" s="102" t="s">
        <v>133</v>
      </c>
      <c r="C19" s="103">
        <v>23633.21</v>
      </c>
      <c r="D19" s="103">
        <v>21675.55</v>
      </c>
      <c r="E19" s="76">
        <v>45308.759999999995</v>
      </c>
      <c r="F19" s="103">
        <v>33475.74</v>
      </c>
      <c r="G19" s="103">
        <v>-16330.18</v>
      </c>
      <c r="H19" s="76">
        <v>17145.559999999998</v>
      </c>
      <c r="O19" s="78"/>
      <c r="P19" s="78"/>
      <c r="Q19" s="78"/>
    </row>
    <row r="20" spans="1:17" ht="15.75" x14ac:dyDescent="0.3">
      <c r="A20" s="98">
        <v>4</v>
      </c>
      <c r="B20" s="102" t="s">
        <v>134</v>
      </c>
      <c r="C20" s="103">
        <v>2673886.85</v>
      </c>
      <c r="D20" s="103"/>
      <c r="E20" s="76">
        <v>2673886.85</v>
      </c>
      <c r="F20" s="103">
        <v>2872714.04</v>
      </c>
      <c r="G20" s="103"/>
      <c r="H20" s="76">
        <v>2872714.04</v>
      </c>
      <c r="O20" s="78"/>
      <c r="P20" s="78"/>
      <c r="Q20" s="78"/>
    </row>
    <row r="21" spans="1:17" ht="15.75" x14ac:dyDescent="0.3">
      <c r="A21" s="98">
        <v>5</v>
      </c>
      <c r="B21" s="102" t="s">
        <v>135</v>
      </c>
      <c r="C21" s="103">
        <v>16338.03</v>
      </c>
      <c r="D21" s="103">
        <v>4798.49</v>
      </c>
      <c r="E21" s="76">
        <v>21136.52</v>
      </c>
      <c r="F21" s="103">
        <v>6544.53</v>
      </c>
      <c r="G21" s="103">
        <v>2068.33</v>
      </c>
      <c r="H21" s="76">
        <v>8612.86</v>
      </c>
      <c r="O21" s="78"/>
      <c r="P21" s="78"/>
      <c r="Q21" s="78"/>
    </row>
    <row r="22" spans="1:17" ht="15.75" x14ac:dyDescent="0.3">
      <c r="A22" s="98">
        <v>6</v>
      </c>
      <c r="B22" s="106" t="s">
        <v>136</v>
      </c>
      <c r="C22" s="104">
        <v>4123643.61</v>
      </c>
      <c r="D22" s="104">
        <v>380713.19999999995</v>
      </c>
      <c r="E22" s="76">
        <v>4504356.8099999996</v>
      </c>
      <c r="F22" s="104">
        <v>3803255.06</v>
      </c>
      <c r="G22" s="104">
        <v>283270.09999999998</v>
      </c>
      <c r="H22" s="76">
        <v>4086525.16</v>
      </c>
      <c r="O22" s="78"/>
      <c r="P22" s="78"/>
      <c r="Q22" s="78"/>
    </row>
    <row r="23" spans="1:17" ht="15.75" x14ac:dyDescent="0.3">
      <c r="A23" s="98"/>
      <c r="B23" s="99" t="s">
        <v>137</v>
      </c>
      <c r="C23" s="103"/>
      <c r="D23" s="103"/>
      <c r="E23" s="75"/>
      <c r="F23" s="103"/>
      <c r="G23" s="103"/>
      <c r="H23" s="75"/>
      <c r="O23" s="78"/>
      <c r="P23" s="78"/>
      <c r="Q23" s="78"/>
    </row>
    <row r="24" spans="1:17" ht="15.75" x14ac:dyDescent="0.3">
      <c r="A24" s="98">
        <v>7</v>
      </c>
      <c r="B24" s="102" t="s">
        <v>138</v>
      </c>
      <c r="C24" s="103">
        <v>318507.56</v>
      </c>
      <c r="D24" s="103">
        <v>0</v>
      </c>
      <c r="E24" s="76">
        <v>318507.56</v>
      </c>
      <c r="F24" s="103">
        <v>281984.67</v>
      </c>
      <c r="G24" s="103">
        <v>27707.01</v>
      </c>
      <c r="H24" s="76">
        <v>309691.68</v>
      </c>
      <c r="O24" s="78"/>
      <c r="P24" s="78"/>
      <c r="Q24" s="78"/>
    </row>
    <row r="25" spans="1:17" ht="15.75" x14ac:dyDescent="0.3">
      <c r="A25" s="98">
        <v>8</v>
      </c>
      <c r="B25" s="102" t="s">
        <v>139</v>
      </c>
      <c r="C25" s="103">
        <v>176782.52</v>
      </c>
      <c r="D25" s="103">
        <v>2920.21</v>
      </c>
      <c r="E25" s="76">
        <v>179702.72999999998</v>
      </c>
      <c r="F25" s="103">
        <v>148769.32999999999</v>
      </c>
      <c r="G25" s="103">
        <v>4254.55</v>
      </c>
      <c r="H25" s="76">
        <v>153023.87999999998</v>
      </c>
      <c r="O25" s="78"/>
      <c r="P25" s="78"/>
      <c r="Q25" s="78"/>
    </row>
    <row r="26" spans="1:17" ht="15.75" x14ac:dyDescent="0.3">
      <c r="A26" s="98">
        <v>9</v>
      </c>
      <c r="B26" s="102" t="s">
        <v>140</v>
      </c>
      <c r="C26" s="103">
        <v>15778.37</v>
      </c>
      <c r="D26" s="103">
        <v>62.82</v>
      </c>
      <c r="E26" s="76">
        <v>15841.19</v>
      </c>
      <c r="F26" s="103">
        <v>59092.34</v>
      </c>
      <c r="G26" s="103">
        <v>0</v>
      </c>
      <c r="H26" s="76">
        <v>59092.34</v>
      </c>
      <c r="O26" s="78"/>
      <c r="P26" s="78"/>
      <c r="Q26" s="78"/>
    </row>
    <row r="27" spans="1:17" ht="15.75" x14ac:dyDescent="0.3">
      <c r="A27" s="98">
        <v>10</v>
      </c>
      <c r="B27" s="102" t="s">
        <v>141</v>
      </c>
      <c r="C27" s="103">
        <v>43523.839999999997</v>
      </c>
      <c r="D27" s="103"/>
      <c r="E27" s="76">
        <v>43523.839999999997</v>
      </c>
      <c r="F27" s="103">
        <v>51471.42</v>
      </c>
      <c r="G27" s="103"/>
      <c r="H27" s="76">
        <v>51471.42</v>
      </c>
      <c r="O27" s="78"/>
      <c r="P27" s="78"/>
      <c r="Q27" s="78"/>
    </row>
    <row r="28" spans="1:17" ht="15.75" x14ac:dyDescent="0.3">
      <c r="A28" s="98">
        <v>11</v>
      </c>
      <c r="B28" s="102" t="s">
        <v>142</v>
      </c>
      <c r="C28" s="103">
        <v>1402503.57</v>
      </c>
      <c r="D28" s="103">
        <v>0.16</v>
      </c>
      <c r="E28" s="76">
        <v>1402503.73</v>
      </c>
      <c r="F28" s="103">
        <v>960277.2</v>
      </c>
      <c r="G28" s="103">
        <v>0</v>
      </c>
      <c r="H28" s="76">
        <v>960277.2</v>
      </c>
      <c r="O28" s="78"/>
      <c r="P28" s="78"/>
      <c r="Q28" s="78"/>
    </row>
    <row r="29" spans="1:17" ht="15.75" x14ac:dyDescent="0.3">
      <c r="A29" s="98">
        <v>12</v>
      </c>
      <c r="B29" s="102" t="s">
        <v>143</v>
      </c>
      <c r="C29" s="103"/>
      <c r="D29" s="103"/>
      <c r="E29" s="76">
        <v>0</v>
      </c>
      <c r="F29" s="103"/>
      <c r="G29" s="103"/>
      <c r="H29" s="76">
        <v>0</v>
      </c>
      <c r="O29" s="78"/>
      <c r="P29" s="78"/>
      <c r="Q29" s="78"/>
    </row>
    <row r="30" spans="1:17" ht="15.75" x14ac:dyDescent="0.3">
      <c r="A30" s="98">
        <v>13</v>
      </c>
      <c r="B30" s="107" t="s">
        <v>144</v>
      </c>
      <c r="C30" s="104">
        <v>1957095.8599999999</v>
      </c>
      <c r="D30" s="104">
        <v>2983.19</v>
      </c>
      <c r="E30" s="76">
        <v>1960079.0499999998</v>
      </c>
      <c r="F30" s="104">
        <v>1501594.96</v>
      </c>
      <c r="G30" s="104">
        <v>31961.559999999998</v>
      </c>
      <c r="H30" s="76">
        <v>1533556.52</v>
      </c>
      <c r="O30" s="78"/>
      <c r="P30" s="78"/>
      <c r="Q30" s="78"/>
    </row>
    <row r="31" spans="1:17" ht="15.75" x14ac:dyDescent="0.3">
      <c r="A31" s="98">
        <v>14</v>
      </c>
      <c r="B31" s="107" t="s">
        <v>145</v>
      </c>
      <c r="C31" s="104">
        <v>2166547.75</v>
      </c>
      <c r="D31" s="104">
        <v>377730.00999999995</v>
      </c>
      <c r="E31" s="76">
        <v>2544277.7599999998</v>
      </c>
      <c r="F31" s="104">
        <v>2301660.1</v>
      </c>
      <c r="G31" s="104">
        <v>251308.53999999998</v>
      </c>
      <c r="H31" s="76">
        <v>2552968.64</v>
      </c>
      <c r="O31" s="78"/>
      <c r="P31" s="78"/>
      <c r="Q31" s="78"/>
    </row>
    <row r="32" spans="1:17" x14ac:dyDescent="0.25">
      <c r="A32" s="98"/>
      <c r="B32" s="99"/>
      <c r="C32" s="108"/>
      <c r="D32" s="108"/>
      <c r="E32" s="108"/>
      <c r="F32" s="108"/>
      <c r="G32" s="108"/>
      <c r="H32" s="108"/>
      <c r="O32" s="78"/>
      <c r="P32" s="78"/>
      <c r="Q32" s="78"/>
    </row>
    <row r="33" spans="1:17" ht="15.75" x14ac:dyDescent="0.3">
      <c r="A33" s="98"/>
      <c r="B33" s="99" t="s">
        <v>146</v>
      </c>
      <c r="C33" s="103"/>
      <c r="D33" s="103"/>
      <c r="E33" s="75"/>
      <c r="F33" s="103"/>
      <c r="G33" s="103"/>
      <c r="H33" s="75"/>
      <c r="O33" s="78"/>
      <c r="P33" s="78"/>
      <c r="Q33" s="78"/>
    </row>
    <row r="34" spans="1:17" ht="15.75" x14ac:dyDescent="0.3">
      <c r="A34" s="98">
        <v>15</v>
      </c>
      <c r="B34" s="109" t="s">
        <v>147</v>
      </c>
      <c r="C34" s="104">
        <v>-70265.280000000013</v>
      </c>
      <c r="D34" s="104">
        <v>-142915.93</v>
      </c>
      <c r="E34" s="76">
        <v>-213181.21000000002</v>
      </c>
      <c r="F34" s="104">
        <v>-119050.55000000002</v>
      </c>
      <c r="G34" s="104">
        <v>210657.29000000004</v>
      </c>
      <c r="H34" s="76">
        <v>91606.74000000002</v>
      </c>
      <c r="O34" s="78"/>
      <c r="P34" s="78"/>
      <c r="Q34" s="78"/>
    </row>
    <row r="35" spans="1:17" ht="15.75" x14ac:dyDescent="0.3">
      <c r="A35" s="98">
        <v>15.1</v>
      </c>
      <c r="B35" s="105" t="s">
        <v>148</v>
      </c>
      <c r="C35" s="103">
        <v>130487.89</v>
      </c>
      <c r="D35" s="103">
        <v>15545.97</v>
      </c>
      <c r="E35" s="76">
        <v>146033.85999999999</v>
      </c>
      <c r="F35" s="103">
        <v>176640.09</v>
      </c>
      <c r="G35" s="103">
        <v>372186.78</v>
      </c>
      <c r="H35" s="76">
        <v>548826.87</v>
      </c>
      <c r="O35" s="78"/>
      <c r="P35" s="78"/>
      <c r="Q35" s="78"/>
    </row>
    <row r="36" spans="1:17" ht="15.75" x14ac:dyDescent="0.3">
      <c r="A36" s="98">
        <v>15.2</v>
      </c>
      <c r="B36" s="105" t="s">
        <v>149</v>
      </c>
      <c r="C36" s="103">
        <v>200753.17</v>
      </c>
      <c r="D36" s="103">
        <v>158461.9</v>
      </c>
      <c r="E36" s="76">
        <v>359215.07</v>
      </c>
      <c r="F36" s="103">
        <v>295690.64</v>
      </c>
      <c r="G36" s="103">
        <v>161529.49</v>
      </c>
      <c r="H36" s="76">
        <v>457220.13</v>
      </c>
      <c r="O36" s="78"/>
      <c r="P36" s="78"/>
      <c r="Q36" s="78"/>
    </row>
    <row r="37" spans="1:17" ht="15.75" x14ac:dyDescent="0.3">
      <c r="A37" s="98">
        <v>16</v>
      </c>
      <c r="B37" s="102" t="s">
        <v>150</v>
      </c>
      <c r="C37" s="103">
        <v>0</v>
      </c>
      <c r="D37" s="103">
        <v>0</v>
      </c>
      <c r="E37" s="76">
        <v>0</v>
      </c>
      <c r="F37" s="103">
        <v>0</v>
      </c>
      <c r="G37" s="103">
        <v>0</v>
      </c>
      <c r="H37" s="76">
        <v>0</v>
      </c>
      <c r="O37" s="78"/>
      <c r="P37" s="78"/>
      <c r="Q37" s="78"/>
    </row>
    <row r="38" spans="1:17" ht="15.75" x14ac:dyDescent="0.3">
      <c r="A38" s="98">
        <v>17</v>
      </c>
      <c r="B38" s="102" t="s">
        <v>151</v>
      </c>
      <c r="C38" s="103">
        <v>0</v>
      </c>
      <c r="D38" s="103"/>
      <c r="E38" s="76">
        <v>0</v>
      </c>
      <c r="F38" s="103">
        <v>0</v>
      </c>
      <c r="G38" s="103"/>
      <c r="H38" s="76">
        <v>0</v>
      </c>
      <c r="O38" s="78"/>
      <c r="P38" s="78"/>
      <c r="Q38" s="78"/>
    </row>
    <row r="39" spans="1:17" ht="15.75" x14ac:dyDescent="0.3">
      <c r="A39" s="98">
        <v>18</v>
      </c>
      <c r="B39" s="102" t="s">
        <v>152</v>
      </c>
      <c r="C39" s="103">
        <v>0</v>
      </c>
      <c r="D39" s="103"/>
      <c r="E39" s="76">
        <v>0</v>
      </c>
      <c r="F39" s="103">
        <v>0</v>
      </c>
      <c r="G39" s="103"/>
      <c r="H39" s="76">
        <v>0</v>
      </c>
      <c r="O39" s="78"/>
      <c r="P39" s="78"/>
      <c r="Q39" s="78"/>
    </row>
    <row r="40" spans="1:17" ht="15.75" x14ac:dyDescent="0.3">
      <c r="A40" s="98">
        <v>19</v>
      </c>
      <c r="B40" s="102" t="s">
        <v>153</v>
      </c>
      <c r="C40" s="103">
        <v>1020055.95</v>
      </c>
      <c r="D40" s="103"/>
      <c r="E40" s="76">
        <v>1020055.95</v>
      </c>
      <c r="F40" s="103">
        <v>3583894.25</v>
      </c>
      <c r="G40" s="103"/>
      <c r="H40" s="76">
        <v>3583894.25</v>
      </c>
      <c r="O40" s="78"/>
      <c r="P40" s="78"/>
      <c r="Q40" s="78"/>
    </row>
    <row r="41" spans="1:17" ht="15.75" x14ac:dyDescent="0.3">
      <c r="A41" s="98">
        <v>20</v>
      </c>
      <c r="B41" s="102" t="s">
        <v>154</v>
      </c>
      <c r="C41" s="103">
        <v>-1041818.36</v>
      </c>
      <c r="D41" s="103"/>
      <c r="E41" s="76">
        <v>-1041818.36</v>
      </c>
      <c r="F41" s="103">
        <v>-4348425.75</v>
      </c>
      <c r="G41" s="103"/>
      <c r="H41" s="76">
        <v>-4348425.75</v>
      </c>
      <c r="O41" s="78"/>
      <c r="P41" s="78"/>
      <c r="Q41" s="78"/>
    </row>
    <row r="42" spans="1:17" ht="15.75" x14ac:dyDescent="0.3">
      <c r="A42" s="98">
        <v>21</v>
      </c>
      <c r="B42" s="102" t="s">
        <v>155</v>
      </c>
      <c r="C42" s="103">
        <v>99992.75</v>
      </c>
      <c r="D42" s="103"/>
      <c r="E42" s="76">
        <v>99992.75</v>
      </c>
      <c r="F42" s="103">
        <v>1455608.14</v>
      </c>
      <c r="G42" s="103"/>
      <c r="H42" s="76">
        <v>1455608.14</v>
      </c>
      <c r="O42" s="78"/>
      <c r="P42" s="78"/>
      <c r="Q42" s="78"/>
    </row>
    <row r="43" spans="1:17" ht="15.75" x14ac:dyDescent="0.3">
      <c r="A43" s="98">
        <v>22</v>
      </c>
      <c r="B43" s="102" t="s">
        <v>156</v>
      </c>
      <c r="C43" s="103">
        <v>661.56</v>
      </c>
      <c r="D43" s="103"/>
      <c r="E43" s="76">
        <v>661.56</v>
      </c>
      <c r="F43" s="103">
        <v>8637.8799999999992</v>
      </c>
      <c r="G43" s="103"/>
      <c r="H43" s="76">
        <v>8637.8799999999992</v>
      </c>
      <c r="O43" s="78"/>
      <c r="P43" s="78"/>
      <c r="Q43" s="78"/>
    </row>
    <row r="44" spans="1:17" ht="15.75" x14ac:dyDescent="0.3">
      <c r="A44" s="98">
        <v>23</v>
      </c>
      <c r="B44" s="102" t="s">
        <v>157</v>
      </c>
      <c r="C44" s="103">
        <v>29454.35</v>
      </c>
      <c r="D44" s="103">
        <v>0</v>
      </c>
      <c r="E44" s="76">
        <v>29454.35</v>
      </c>
      <c r="F44" s="103">
        <v>22915.11</v>
      </c>
      <c r="G44" s="103">
        <v>0</v>
      </c>
      <c r="H44" s="76">
        <v>22915.11</v>
      </c>
      <c r="O44" s="78"/>
      <c r="P44" s="78"/>
      <c r="Q44" s="78"/>
    </row>
    <row r="45" spans="1:17" ht="15.75" x14ac:dyDescent="0.3">
      <c r="A45" s="98">
        <v>24</v>
      </c>
      <c r="B45" s="107" t="s">
        <v>158</v>
      </c>
      <c r="C45" s="104">
        <v>38080.969999999936</v>
      </c>
      <c r="D45" s="104">
        <v>-142915.93</v>
      </c>
      <c r="E45" s="76">
        <v>-104834.96000000005</v>
      </c>
      <c r="F45" s="104">
        <v>603579.08000000007</v>
      </c>
      <c r="G45" s="104">
        <v>210657.29000000004</v>
      </c>
      <c r="H45" s="76">
        <v>814236.37000000011</v>
      </c>
      <c r="O45" s="78"/>
      <c r="P45" s="78"/>
      <c r="Q45" s="78"/>
    </row>
    <row r="46" spans="1:17" x14ac:dyDescent="0.25">
      <c r="A46" s="98"/>
      <c r="B46" s="99" t="s">
        <v>159</v>
      </c>
      <c r="C46" s="103"/>
      <c r="D46" s="103"/>
      <c r="E46" s="103"/>
      <c r="F46" s="103"/>
      <c r="G46" s="103"/>
      <c r="H46" s="103"/>
      <c r="O46" s="78"/>
      <c r="P46" s="78"/>
      <c r="Q46" s="78"/>
    </row>
    <row r="47" spans="1:17" ht="15.75" x14ac:dyDescent="0.3">
      <c r="A47" s="98">
        <v>25</v>
      </c>
      <c r="B47" s="102" t="s">
        <v>160</v>
      </c>
      <c r="C47" s="103">
        <v>255661.16</v>
      </c>
      <c r="D47" s="103">
        <v>201660.48</v>
      </c>
      <c r="E47" s="76">
        <v>457321.64</v>
      </c>
      <c r="F47" s="103">
        <v>196667.89</v>
      </c>
      <c r="G47" s="103">
        <v>249445.86</v>
      </c>
      <c r="H47" s="76">
        <v>446113.75</v>
      </c>
      <c r="O47" s="78"/>
      <c r="P47" s="78"/>
      <c r="Q47" s="78"/>
    </row>
    <row r="48" spans="1:17" ht="15.75" x14ac:dyDescent="0.3">
      <c r="A48" s="98">
        <v>26</v>
      </c>
      <c r="B48" s="102" t="s">
        <v>161</v>
      </c>
      <c r="C48" s="103">
        <v>239721.18</v>
      </c>
      <c r="D48" s="103">
        <v>183101.33</v>
      </c>
      <c r="E48" s="76">
        <v>422822.51</v>
      </c>
      <c r="F48" s="103">
        <v>187262.59</v>
      </c>
      <c r="G48" s="103">
        <v>184491.93</v>
      </c>
      <c r="H48" s="76">
        <v>371754.52</v>
      </c>
      <c r="O48" s="78"/>
      <c r="P48" s="78"/>
      <c r="Q48" s="78"/>
    </row>
    <row r="49" spans="1:17" ht="15.75" x14ac:dyDescent="0.3">
      <c r="A49" s="98">
        <v>27</v>
      </c>
      <c r="B49" s="102" t="s">
        <v>162</v>
      </c>
      <c r="C49" s="103">
        <v>2697387.63</v>
      </c>
      <c r="D49" s="103"/>
      <c r="E49" s="76">
        <v>2697387.63</v>
      </c>
      <c r="F49" s="103">
        <v>2206451.1800000002</v>
      </c>
      <c r="G49" s="103"/>
      <c r="H49" s="76">
        <v>2206451.1800000002</v>
      </c>
      <c r="O49" s="78"/>
      <c r="P49" s="78"/>
      <c r="Q49" s="78"/>
    </row>
    <row r="50" spans="1:17" ht="15.75" x14ac:dyDescent="0.3">
      <c r="A50" s="98">
        <v>28</v>
      </c>
      <c r="B50" s="102" t="s">
        <v>163</v>
      </c>
      <c r="C50" s="103">
        <v>9948.33</v>
      </c>
      <c r="D50" s="103"/>
      <c r="E50" s="76">
        <v>9948.33</v>
      </c>
      <c r="F50" s="103">
        <v>2572</v>
      </c>
      <c r="G50" s="103"/>
      <c r="H50" s="76">
        <v>2572</v>
      </c>
      <c r="O50" s="78"/>
      <c r="P50" s="78"/>
      <c r="Q50" s="78"/>
    </row>
    <row r="51" spans="1:17" ht="15.75" x14ac:dyDescent="0.3">
      <c r="A51" s="98">
        <v>29</v>
      </c>
      <c r="B51" s="102" t="s">
        <v>164</v>
      </c>
      <c r="C51" s="103">
        <v>517829.04</v>
      </c>
      <c r="D51" s="103"/>
      <c r="E51" s="76">
        <v>517829.04</v>
      </c>
      <c r="F51" s="103">
        <v>422117.06</v>
      </c>
      <c r="G51" s="103"/>
      <c r="H51" s="76">
        <v>422117.06</v>
      </c>
      <c r="O51" s="78"/>
      <c r="P51" s="78"/>
      <c r="Q51" s="78"/>
    </row>
    <row r="52" spans="1:17" ht="15.75" x14ac:dyDescent="0.3">
      <c r="A52" s="98">
        <v>30</v>
      </c>
      <c r="B52" s="102" t="s">
        <v>165</v>
      </c>
      <c r="C52" s="103">
        <v>981491.82</v>
      </c>
      <c r="D52" s="103">
        <v>18806.8</v>
      </c>
      <c r="E52" s="76">
        <v>1000298.62</v>
      </c>
      <c r="F52" s="103">
        <v>811030.2</v>
      </c>
      <c r="G52" s="103">
        <v>27691.15</v>
      </c>
      <c r="H52" s="76">
        <v>838721.35</v>
      </c>
      <c r="O52" s="78"/>
      <c r="P52" s="78"/>
      <c r="Q52" s="78"/>
    </row>
    <row r="53" spans="1:17" ht="15.75" x14ac:dyDescent="0.3">
      <c r="A53" s="98">
        <v>31</v>
      </c>
      <c r="B53" s="107" t="s">
        <v>166</v>
      </c>
      <c r="C53" s="104">
        <v>4702039.16</v>
      </c>
      <c r="D53" s="104">
        <v>403568.61</v>
      </c>
      <c r="E53" s="76">
        <v>5105607.7700000005</v>
      </c>
      <c r="F53" s="104">
        <v>3826100.92</v>
      </c>
      <c r="G53" s="104">
        <v>461628.94</v>
      </c>
      <c r="H53" s="76">
        <v>4287729.8600000003</v>
      </c>
      <c r="O53" s="78"/>
      <c r="P53" s="78"/>
      <c r="Q53" s="78"/>
    </row>
    <row r="54" spans="1:17" ht="15.75" x14ac:dyDescent="0.3">
      <c r="A54" s="98">
        <v>32</v>
      </c>
      <c r="B54" s="107" t="s">
        <v>167</v>
      </c>
      <c r="C54" s="104">
        <v>-4663958.1900000004</v>
      </c>
      <c r="D54" s="104">
        <v>-546484.54</v>
      </c>
      <c r="E54" s="76">
        <v>-5210442.7300000004</v>
      </c>
      <c r="F54" s="104">
        <v>-3222521.84</v>
      </c>
      <c r="G54" s="104">
        <v>-250971.64999999997</v>
      </c>
      <c r="H54" s="76">
        <v>-3473493.4899999998</v>
      </c>
      <c r="O54" s="78"/>
      <c r="P54" s="78"/>
      <c r="Q54" s="78"/>
    </row>
    <row r="55" spans="1:17" x14ac:dyDescent="0.25">
      <c r="A55" s="98"/>
      <c r="B55" s="99"/>
      <c r="C55" s="108"/>
      <c r="D55" s="108"/>
      <c r="E55" s="108"/>
      <c r="F55" s="108"/>
      <c r="G55" s="108"/>
      <c r="H55" s="108"/>
      <c r="O55" s="78"/>
      <c r="P55" s="78"/>
      <c r="Q55" s="78"/>
    </row>
    <row r="56" spans="1:17" ht="15.75" x14ac:dyDescent="0.3">
      <c r="A56" s="98">
        <v>33</v>
      </c>
      <c r="B56" s="107" t="s">
        <v>168</v>
      </c>
      <c r="C56" s="104">
        <v>-2497410.4400000004</v>
      </c>
      <c r="D56" s="104">
        <v>-168754.53000000009</v>
      </c>
      <c r="E56" s="76">
        <v>-2666164.9700000007</v>
      </c>
      <c r="F56" s="104">
        <v>-920861.73999999976</v>
      </c>
      <c r="G56" s="104">
        <v>336.89000000001397</v>
      </c>
      <c r="H56" s="76">
        <v>-920524.84999999974</v>
      </c>
      <c r="O56" s="78"/>
      <c r="P56" s="78"/>
      <c r="Q56" s="78"/>
    </row>
    <row r="57" spans="1:17" x14ac:dyDescent="0.25">
      <c r="A57" s="98"/>
      <c r="B57" s="99"/>
      <c r="C57" s="108"/>
      <c r="D57" s="108"/>
      <c r="E57" s="108"/>
      <c r="F57" s="108"/>
      <c r="G57" s="108"/>
      <c r="H57" s="108"/>
      <c r="O57" s="78"/>
      <c r="P57" s="78"/>
      <c r="Q57" s="78"/>
    </row>
    <row r="58" spans="1:17" ht="15.75" x14ac:dyDescent="0.3">
      <c r="A58" s="98">
        <v>34</v>
      </c>
      <c r="B58" s="102" t="s">
        <v>169</v>
      </c>
      <c r="C58" s="103">
        <v>22481.5</v>
      </c>
      <c r="D58" s="103"/>
      <c r="E58" s="76">
        <v>22481.5</v>
      </c>
      <c r="F58" s="103">
        <v>-228258.61</v>
      </c>
      <c r="G58" s="103"/>
      <c r="H58" s="76">
        <v>-228258.61</v>
      </c>
      <c r="O58" s="78"/>
      <c r="P58" s="78"/>
      <c r="Q58" s="78"/>
    </row>
    <row r="59" spans="1:17" s="113" customFormat="1" ht="15.75" x14ac:dyDescent="0.3">
      <c r="A59" s="98">
        <v>35</v>
      </c>
      <c r="B59" s="109" t="s">
        <v>170</v>
      </c>
      <c r="C59" s="110">
        <v>0</v>
      </c>
      <c r="D59" s="110"/>
      <c r="E59" s="111">
        <v>0</v>
      </c>
      <c r="F59" s="110">
        <v>0</v>
      </c>
      <c r="G59" s="110"/>
      <c r="H59" s="111">
        <v>0</v>
      </c>
      <c r="I59" s="112"/>
      <c r="O59" s="78"/>
      <c r="P59" s="78"/>
      <c r="Q59" s="78"/>
    </row>
    <row r="60" spans="1:17" ht="15.75" x14ac:dyDescent="0.3">
      <c r="A60" s="98">
        <v>36</v>
      </c>
      <c r="B60" s="102" t="s">
        <v>171</v>
      </c>
      <c r="C60" s="103">
        <v>-147928.87</v>
      </c>
      <c r="D60" s="103"/>
      <c r="E60" s="76">
        <v>-147928.87</v>
      </c>
      <c r="F60" s="103">
        <v>-2047601.18</v>
      </c>
      <c r="G60" s="103"/>
      <c r="H60" s="76">
        <v>-2047601.18</v>
      </c>
      <c r="O60" s="78"/>
      <c r="P60" s="78"/>
      <c r="Q60" s="78"/>
    </row>
    <row r="61" spans="1:17" ht="15.75" x14ac:dyDescent="0.3">
      <c r="A61" s="98">
        <v>37</v>
      </c>
      <c r="B61" s="107" t="s">
        <v>172</v>
      </c>
      <c r="C61" s="104">
        <v>-125447.37</v>
      </c>
      <c r="D61" s="104">
        <v>0</v>
      </c>
      <c r="E61" s="76">
        <v>-125447.37</v>
      </c>
      <c r="F61" s="104">
        <v>-2275859.79</v>
      </c>
      <c r="G61" s="104">
        <v>0</v>
      </c>
      <c r="H61" s="76">
        <v>-2275859.79</v>
      </c>
      <c r="O61" s="78"/>
      <c r="P61" s="78"/>
      <c r="Q61" s="78"/>
    </row>
    <row r="62" spans="1:17" x14ac:dyDescent="0.25">
      <c r="A62" s="98"/>
      <c r="B62" s="114"/>
      <c r="C62" s="103"/>
      <c r="D62" s="103"/>
      <c r="E62" s="103"/>
      <c r="F62" s="103"/>
      <c r="G62" s="103"/>
      <c r="H62" s="103"/>
      <c r="O62" s="78"/>
      <c r="P62" s="78"/>
      <c r="Q62" s="78"/>
    </row>
    <row r="63" spans="1:17" ht="15.75" x14ac:dyDescent="0.3">
      <c r="A63" s="98">
        <v>38</v>
      </c>
      <c r="B63" s="115" t="s">
        <v>173</v>
      </c>
      <c r="C63" s="104">
        <v>-2371963.0700000003</v>
      </c>
      <c r="D63" s="104">
        <v>-168754.53000000009</v>
      </c>
      <c r="E63" s="76">
        <v>-2540717.6000000006</v>
      </c>
      <c r="F63" s="104">
        <v>1354998.0500000003</v>
      </c>
      <c r="G63" s="104">
        <v>336.89000000001397</v>
      </c>
      <c r="H63" s="76">
        <v>1355334.9400000004</v>
      </c>
      <c r="O63" s="78"/>
      <c r="P63" s="78"/>
      <c r="Q63" s="78"/>
    </row>
    <row r="64" spans="1:17" ht="15.75" x14ac:dyDescent="0.3">
      <c r="A64" s="94">
        <v>39</v>
      </c>
      <c r="B64" s="102" t="s">
        <v>174</v>
      </c>
      <c r="C64" s="116">
        <v>0</v>
      </c>
      <c r="D64" s="116"/>
      <c r="E64" s="76">
        <v>0</v>
      </c>
      <c r="F64" s="116">
        <v>0</v>
      </c>
      <c r="G64" s="116"/>
      <c r="H64" s="76">
        <v>0</v>
      </c>
      <c r="O64" s="78"/>
      <c r="P64" s="78"/>
      <c r="Q64" s="78"/>
    </row>
    <row r="65" spans="1:17" ht="15.75" x14ac:dyDescent="0.3">
      <c r="A65" s="98">
        <v>40</v>
      </c>
      <c r="B65" s="107" t="s">
        <v>175</v>
      </c>
      <c r="C65" s="104">
        <v>-2371963.0700000003</v>
      </c>
      <c r="D65" s="104">
        <v>-168754.53000000009</v>
      </c>
      <c r="E65" s="76">
        <v>-2540717.6000000006</v>
      </c>
      <c r="F65" s="104">
        <v>1354998.0500000003</v>
      </c>
      <c r="G65" s="104">
        <v>336.89000000001397</v>
      </c>
      <c r="H65" s="76">
        <v>1355334.9400000004</v>
      </c>
      <c r="O65" s="78"/>
      <c r="P65" s="78"/>
      <c r="Q65" s="78"/>
    </row>
    <row r="66" spans="1:17" ht="15.75" x14ac:dyDescent="0.3">
      <c r="A66" s="94">
        <v>41</v>
      </c>
      <c r="B66" s="102" t="s">
        <v>176</v>
      </c>
      <c r="C66" s="116">
        <v>0</v>
      </c>
      <c r="D66" s="116"/>
      <c r="E66" s="76">
        <v>0</v>
      </c>
      <c r="F66" s="116">
        <v>0</v>
      </c>
      <c r="G66" s="116"/>
      <c r="H66" s="76">
        <v>0</v>
      </c>
      <c r="O66" s="78"/>
      <c r="P66" s="78"/>
      <c r="Q66" s="78"/>
    </row>
    <row r="67" spans="1:17" ht="16.5" thickBot="1" x14ac:dyDescent="0.35">
      <c r="A67" s="117">
        <v>42</v>
      </c>
      <c r="B67" s="118" t="s">
        <v>177</v>
      </c>
      <c r="C67" s="119">
        <v>-2371963.0700000003</v>
      </c>
      <c r="D67" s="119">
        <v>-168754.53000000009</v>
      </c>
      <c r="E67" s="84">
        <v>-2540717.6000000006</v>
      </c>
      <c r="F67" s="119">
        <v>1354998.0500000003</v>
      </c>
      <c r="G67" s="119">
        <v>336.89000000001397</v>
      </c>
      <c r="H67" s="84">
        <v>1355334.9400000004</v>
      </c>
      <c r="O67" s="78"/>
      <c r="P67" s="78"/>
      <c r="Q67" s="78"/>
    </row>
  </sheetData>
  <mergeCells count="2">
    <mergeCell ref="C5:E5"/>
    <mergeCell ref="F5:H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E960-C582-448D-9AB4-B0405FADB8BD}">
  <sheetPr>
    <pageSetUpPr fitToPage="1"/>
  </sheetPr>
  <dimension ref="A1:H53"/>
  <sheetViews>
    <sheetView zoomScaleNormal="100" workbookViewId="0">
      <selection activeCell="C7" sqref="C7:H53"/>
    </sheetView>
  </sheetViews>
  <sheetFormatPr defaultRowHeight="15" x14ac:dyDescent="0.25"/>
  <cols>
    <col min="1" max="1" width="9.5703125" bestFit="1" customWidth="1"/>
    <col min="2" max="2" width="69.28515625" customWidth="1"/>
    <col min="3" max="8" width="12.7109375" customWidth="1"/>
  </cols>
  <sheetData>
    <row r="1" spans="1:8" x14ac:dyDescent="0.25">
      <c r="A1" s="17" t="s">
        <v>28</v>
      </c>
      <c r="B1" s="120" t="str">
        <f>'3. PL'!B1</f>
        <v>სს სილქ ბანკი</v>
      </c>
    </row>
    <row r="2" spans="1:8" x14ac:dyDescent="0.25">
      <c r="A2" s="17" t="s">
        <v>29</v>
      </c>
      <c r="B2" s="121">
        <f>'3. PL'!B2</f>
        <v>44834</v>
      </c>
    </row>
    <row r="3" spans="1:8" x14ac:dyDescent="0.25">
      <c r="A3" s="17"/>
    </row>
    <row r="4" spans="1:8" ht="16.5" thickBot="1" x14ac:dyDescent="0.35">
      <c r="A4" s="17" t="s">
        <v>178</v>
      </c>
      <c r="B4" s="17"/>
      <c r="C4" s="122"/>
      <c r="D4" s="122"/>
      <c r="E4" s="122"/>
      <c r="F4" s="122"/>
      <c r="G4" s="122"/>
      <c r="H4" s="123" t="s">
        <v>76</v>
      </c>
    </row>
    <row r="5" spans="1:8" ht="15.75" x14ac:dyDescent="0.3">
      <c r="A5" s="642" t="s">
        <v>31</v>
      </c>
      <c r="B5" s="644" t="s">
        <v>179</v>
      </c>
      <c r="C5" s="646" t="s">
        <v>77</v>
      </c>
      <c r="D5" s="646"/>
      <c r="E5" s="646"/>
      <c r="F5" s="646" t="s">
        <v>78</v>
      </c>
      <c r="G5" s="646"/>
      <c r="H5" s="647"/>
    </row>
    <row r="6" spans="1:8" x14ac:dyDescent="0.25">
      <c r="A6" s="643"/>
      <c r="B6" s="645"/>
      <c r="C6" s="72" t="s">
        <v>80</v>
      </c>
      <c r="D6" s="72" t="s">
        <v>81</v>
      </c>
      <c r="E6" s="72" t="s">
        <v>82</v>
      </c>
      <c r="F6" s="72" t="s">
        <v>80</v>
      </c>
      <c r="G6" s="72" t="s">
        <v>81</v>
      </c>
      <c r="H6" s="73" t="s">
        <v>82</v>
      </c>
    </row>
    <row r="7" spans="1:8" ht="15.75" x14ac:dyDescent="0.3">
      <c r="A7" s="125">
        <v>1</v>
      </c>
      <c r="B7" s="126" t="s">
        <v>180</v>
      </c>
      <c r="C7" s="127">
        <v>2432611.88</v>
      </c>
      <c r="D7" s="127">
        <v>1020672</v>
      </c>
      <c r="E7" s="128">
        <v>3453283.88</v>
      </c>
      <c r="F7" s="127">
        <v>186261.88</v>
      </c>
      <c r="G7" s="127">
        <v>62456</v>
      </c>
      <c r="H7" s="128">
        <v>248717.88</v>
      </c>
    </row>
    <row r="8" spans="1:8" ht="15.75" x14ac:dyDescent="0.3">
      <c r="A8" s="125">
        <v>1.1000000000000001</v>
      </c>
      <c r="B8" s="129" t="s">
        <v>181</v>
      </c>
      <c r="C8" s="130">
        <v>1539500</v>
      </c>
      <c r="D8" s="130">
        <v>992320</v>
      </c>
      <c r="E8" s="128">
        <v>2531820</v>
      </c>
      <c r="F8" s="130">
        <v>125000</v>
      </c>
      <c r="G8" s="130">
        <v>31228</v>
      </c>
      <c r="H8" s="128">
        <v>156228</v>
      </c>
    </row>
    <row r="9" spans="1:8" ht="15.75" x14ac:dyDescent="0.3">
      <c r="A9" s="125">
        <v>1.2</v>
      </c>
      <c r="B9" s="129" t="s">
        <v>182</v>
      </c>
      <c r="C9" s="130"/>
      <c r="D9" s="130"/>
      <c r="E9" s="128">
        <v>0</v>
      </c>
      <c r="F9" s="130"/>
      <c r="G9" s="130"/>
      <c r="H9" s="128">
        <v>0</v>
      </c>
    </row>
    <row r="10" spans="1:8" ht="15.75" x14ac:dyDescent="0.3">
      <c r="A10" s="125">
        <v>1.3</v>
      </c>
      <c r="B10" s="129" t="s">
        <v>183</v>
      </c>
      <c r="C10" s="130">
        <v>893111.88</v>
      </c>
      <c r="D10" s="130">
        <v>28352</v>
      </c>
      <c r="E10" s="128">
        <v>921463.88</v>
      </c>
      <c r="F10" s="130">
        <v>61261.88</v>
      </c>
      <c r="G10" s="130">
        <v>31228</v>
      </c>
      <c r="H10" s="128">
        <v>92489.88</v>
      </c>
    </row>
    <row r="11" spans="1:8" ht="15.75" x14ac:dyDescent="0.3">
      <c r="A11" s="125">
        <v>1.4</v>
      </c>
      <c r="B11" s="129" t="s">
        <v>184</v>
      </c>
      <c r="C11" s="130"/>
      <c r="D11" s="130"/>
      <c r="E11" s="128">
        <v>0</v>
      </c>
      <c r="F11" s="130"/>
      <c r="G11" s="130"/>
      <c r="H11" s="128">
        <v>0</v>
      </c>
    </row>
    <row r="12" spans="1:8" ht="29.25" customHeight="1" x14ac:dyDescent="0.3">
      <c r="A12" s="125">
        <v>2</v>
      </c>
      <c r="B12" s="126" t="s">
        <v>185</v>
      </c>
      <c r="C12" s="130"/>
      <c r="D12" s="130"/>
      <c r="E12" s="128">
        <v>0</v>
      </c>
      <c r="F12" s="130"/>
      <c r="G12" s="130"/>
      <c r="H12" s="128">
        <v>0</v>
      </c>
    </row>
    <row r="13" spans="1:8" ht="25.5" x14ac:dyDescent="0.3">
      <c r="A13" s="125">
        <v>3</v>
      </c>
      <c r="B13" s="126" t="s">
        <v>186</v>
      </c>
      <c r="C13" s="130"/>
      <c r="D13" s="130"/>
      <c r="E13" s="128">
        <v>0</v>
      </c>
      <c r="F13" s="130"/>
      <c r="G13" s="130"/>
      <c r="H13" s="128">
        <v>0</v>
      </c>
    </row>
    <row r="14" spans="1:8" ht="15.75" x14ac:dyDescent="0.3">
      <c r="A14" s="125">
        <v>3.1</v>
      </c>
      <c r="B14" s="129" t="s">
        <v>187</v>
      </c>
      <c r="C14" s="130"/>
      <c r="D14" s="130"/>
      <c r="E14" s="128">
        <v>0</v>
      </c>
      <c r="F14" s="130"/>
      <c r="G14" s="130"/>
      <c r="H14" s="128">
        <v>0</v>
      </c>
    </row>
    <row r="15" spans="1:8" ht="15.75" x14ac:dyDescent="0.3">
      <c r="A15" s="125">
        <v>3.2</v>
      </c>
      <c r="B15" s="129" t="s">
        <v>188</v>
      </c>
      <c r="C15" s="130"/>
      <c r="D15" s="130"/>
      <c r="E15" s="128">
        <v>0</v>
      </c>
      <c r="F15" s="130"/>
      <c r="G15" s="130"/>
      <c r="H15" s="128">
        <v>0</v>
      </c>
    </row>
    <row r="16" spans="1:8" ht="15.75" x14ac:dyDescent="0.3">
      <c r="A16" s="125">
        <v>4</v>
      </c>
      <c r="B16" s="126" t="s">
        <v>189</v>
      </c>
      <c r="C16" s="127">
        <v>191000</v>
      </c>
      <c r="D16" s="127">
        <v>14459520</v>
      </c>
      <c r="E16" s="128">
        <v>14650520</v>
      </c>
      <c r="F16" s="127">
        <v>194000</v>
      </c>
      <c r="G16" s="127">
        <v>6557880</v>
      </c>
      <c r="H16" s="128">
        <v>6751880</v>
      </c>
    </row>
    <row r="17" spans="1:8" ht="15.75" x14ac:dyDescent="0.3">
      <c r="A17" s="125">
        <v>4.0999999999999996</v>
      </c>
      <c r="B17" s="129" t="s">
        <v>190</v>
      </c>
      <c r="C17" s="130">
        <v>191000</v>
      </c>
      <c r="D17" s="130">
        <v>14459520</v>
      </c>
      <c r="E17" s="128">
        <v>14650520</v>
      </c>
      <c r="F17" s="130">
        <v>194000</v>
      </c>
      <c r="G17" s="130">
        <v>6557880</v>
      </c>
      <c r="H17" s="128">
        <v>6751880</v>
      </c>
    </row>
    <row r="18" spans="1:8" ht="15.75" x14ac:dyDescent="0.3">
      <c r="A18" s="125">
        <v>4.2</v>
      </c>
      <c r="B18" s="129" t="s">
        <v>191</v>
      </c>
      <c r="C18" s="130"/>
      <c r="D18" s="130"/>
      <c r="E18" s="128">
        <v>0</v>
      </c>
      <c r="F18" s="130"/>
      <c r="G18" s="130"/>
      <c r="H18" s="128">
        <v>0</v>
      </c>
    </row>
    <row r="19" spans="1:8" ht="25.5" x14ac:dyDescent="0.3">
      <c r="A19" s="125">
        <v>5</v>
      </c>
      <c r="B19" s="126" t="s">
        <v>192</v>
      </c>
      <c r="C19" s="127">
        <v>4658139.09</v>
      </c>
      <c r="D19" s="127">
        <v>35404816.210000001</v>
      </c>
      <c r="E19" s="128">
        <v>40062955.299999997</v>
      </c>
      <c r="F19" s="127">
        <v>245000</v>
      </c>
      <c r="G19" s="127">
        <v>24968815.82</v>
      </c>
      <c r="H19" s="128">
        <v>25213815.82</v>
      </c>
    </row>
    <row r="20" spans="1:8" ht="15.75" x14ac:dyDescent="0.3">
      <c r="A20" s="125">
        <v>5.0999999999999996</v>
      </c>
      <c r="B20" s="129" t="s">
        <v>193</v>
      </c>
      <c r="C20" s="130">
        <v>1476000</v>
      </c>
      <c r="D20" s="130">
        <v>34022.400000000001</v>
      </c>
      <c r="E20" s="128">
        <v>1510022.4</v>
      </c>
      <c r="F20" s="130">
        <v>140000</v>
      </c>
      <c r="G20" s="130">
        <v>37473.599999999999</v>
      </c>
      <c r="H20" s="128">
        <v>177473.6</v>
      </c>
    </row>
    <row r="21" spans="1:8" ht="15.75" x14ac:dyDescent="0.3">
      <c r="A21" s="125">
        <v>5.2</v>
      </c>
      <c r="B21" s="129" t="s">
        <v>194</v>
      </c>
      <c r="C21" s="130"/>
      <c r="D21" s="130"/>
      <c r="E21" s="128">
        <v>0</v>
      </c>
      <c r="F21" s="130"/>
      <c r="G21" s="130"/>
      <c r="H21" s="128">
        <v>0</v>
      </c>
    </row>
    <row r="22" spans="1:8" ht="15.75" x14ac:dyDescent="0.3">
      <c r="A22" s="125">
        <v>5.3</v>
      </c>
      <c r="B22" s="129" t="s">
        <v>195</v>
      </c>
      <c r="C22" s="130"/>
      <c r="D22" s="130"/>
      <c r="E22" s="128">
        <v>0</v>
      </c>
      <c r="F22" s="130"/>
      <c r="G22" s="130"/>
      <c r="H22" s="128">
        <v>0</v>
      </c>
    </row>
    <row r="23" spans="1:8" ht="15.75" x14ac:dyDescent="0.3">
      <c r="A23" s="125" t="s">
        <v>196</v>
      </c>
      <c r="B23" s="131" t="s">
        <v>197</v>
      </c>
      <c r="C23" s="130">
        <v>0</v>
      </c>
      <c r="D23" s="130">
        <v>5971075.5700000003</v>
      </c>
      <c r="E23" s="128">
        <v>5971075.5700000003</v>
      </c>
      <c r="F23" s="130">
        <v>90000</v>
      </c>
      <c r="G23" s="130">
        <v>5611671.5999999996</v>
      </c>
      <c r="H23" s="128">
        <v>5701671.5999999996</v>
      </c>
    </row>
    <row r="24" spans="1:8" ht="15.75" x14ac:dyDescent="0.3">
      <c r="A24" s="125" t="s">
        <v>198</v>
      </c>
      <c r="B24" s="131" t="s">
        <v>199</v>
      </c>
      <c r="C24" s="130">
        <v>0</v>
      </c>
      <c r="D24" s="130">
        <v>7150090.8799999999</v>
      </c>
      <c r="E24" s="128">
        <v>7150090.8799999999</v>
      </c>
      <c r="F24" s="130">
        <v>0</v>
      </c>
      <c r="G24" s="130">
        <v>14417030.76</v>
      </c>
      <c r="H24" s="128">
        <v>14417030.76</v>
      </c>
    </row>
    <row r="25" spans="1:8" ht="15.75" x14ac:dyDescent="0.3">
      <c r="A25" s="125" t="s">
        <v>200</v>
      </c>
      <c r="B25" s="132" t="s">
        <v>201</v>
      </c>
      <c r="C25" s="130">
        <v>0</v>
      </c>
      <c r="D25" s="130">
        <v>704102.9</v>
      </c>
      <c r="E25" s="128">
        <v>704102.9</v>
      </c>
      <c r="F25" s="130">
        <v>0</v>
      </c>
      <c r="G25" s="130">
        <v>0</v>
      </c>
      <c r="H25" s="128">
        <v>0</v>
      </c>
    </row>
    <row r="26" spans="1:8" ht="15.75" x14ac:dyDescent="0.3">
      <c r="A26" s="125" t="s">
        <v>202</v>
      </c>
      <c r="B26" s="131" t="s">
        <v>203</v>
      </c>
      <c r="C26" s="130">
        <v>0</v>
      </c>
      <c r="D26" s="130">
        <v>16774367.369999999</v>
      </c>
      <c r="E26" s="128">
        <v>16774367.369999999</v>
      </c>
      <c r="F26" s="130">
        <v>0</v>
      </c>
      <c r="G26" s="130">
        <v>4902639.8600000003</v>
      </c>
      <c r="H26" s="128">
        <v>4902639.8600000003</v>
      </c>
    </row>
    <row r="27" spans="1:8" ht="15.75" x14ac:dyDescent="0.3">
      <c r="A27" s="125" t="s">
        <v>204</v>
      </c>
      <c r="B27" s="131" t="s">
        <v>205</v>
      </c>
      <c r="C27" s="130">
        <v>0</v>
      </c>
      <c r="D27" s="130">
        <v>0</v>
      </c>
      <c r="E27" s="128">
        <v>0</v>
      </c>
      <c r="F27" s="130">
        <v>0</v>
      </c>
      <c r="G27" s="130">
        <v>0</v>
      </c>
      <c r="H27" s="128">
        <v>0</v>
      </c>
    </row>
    <row r="28" spans="1:8" ht="15.75" x14ac:dyDescent="0.3">
      <c r="A28" s="125">
        <v>5.4</v>
      </c>
      <c r="B28" s="129" t="s">
        <v>206</v>
      </c>
      <c r="C28" s="130">
        <v>15000</v>
      </c>
      <c r="D28" s="130">
        <v>0</v>
      </c>
      <c r="E28" s="128">
        <v>15000</v>
      </c>
      <c r="F28" s="130">
        <v>15000</v>
      </c>
      <c r="G28" s="130">
        <v>0</v>
      </c>
      <c r="H28" s="128">
        <v>15000</v>
      </c>
    </row>
    <row r="29" spans="1:8" ht="15.75" x14ac:dyDescent="0.3">
      <c r="A29" s="125">
        <v>5.5</v>
      </c>
      <c r="B29" s="129" t="s">
        <v>207</v>
      </c>
      <c r="C29" s="130">
        <v>989730.96</v>
      </c>
      <c r="D29" s="130">
        <v>0</v>
      </c>
      <c r="E29" s="128">
        <v>989730.96</v>
      </c>
      <c r="F29" s="130"/>
      <c r="G29" s="130"/>
      <c r="H29" s="128">
        <v>0</v>
      </c>
    </row>
    <row r="30" spans="1:8" ht="15.75" x14ac:dyDescent="0.3">
      <c r="A30" s="125">
        <v>5.6</v>
      </c>
      <c r="B30" s="129" t="s">
        <v>208</v>
      </c>
      <c r="C30" s="130">
        <v>0</v>
      </c>
      <c r="D30" s="130">
        <v>1853851.66</v>
      </c>
      <c r="E30" s="128">
        <v>1853851.66</v>
      </c>
      <c r="F30" s="130"/>
      <c r="G30" s="130"/>
      <c r="H30" s="128">
        <v>0</v>
      </c>
    </row>
    <row r="31" spans="1:8" ht="15.75" x14ac:dyDescent="0.3">
      <c r="A31" s="125">
        <v>5.7</v>
      </c>
      <c r="B31" s="129" t="s">
        <v>209</v>
      </c>
      <c r="C31" s="130">
        <v>2177408.13</v>
      </c>
      <c r="D31" s="130">
        <v>2917305.43</v>
      </c>
      <c r="E31" s="128">
        <v>5094713.5600000005</v>
      </c>
      <c r="F31" s="130"/>
      <c r="G31" s="130">
        <v>0</v>
      </c>
      <c r="H31" s="128">
        <v>0</v>
      </c>
    </row>
    <row r="32" spans="1:8" ht="15.75" x14ac:dyDescent="0.3">
      <c r="A32" s="125">
        <v>6</v>
      </c>
      <c r="B32" s="126" t="s">
        <v>210</v>
      </c>
      <c r="C32" s="127">
        <v>992600</v>
      </c>
      <c r="D32" s="127">
        <v>8981998.6600000001</v>
      </c>
      <c r="E32" s="128">
        <v>9974598.6600000001</v>
      </c>
      <c r="F32" s="127">
        <v>1564500</v>
      </c>
      <c r="G32" s="127">
        <v>8431560</v>
      </c>
      <c r="H32" s="128">
        <v>9996060</v>
      </c>
    </row>
    <row r="33" spans="1:8" ht="25.5" x14ac:dyDescent="0.3">
      <c r="A33" s="125">
        <v>6.1</v>
      </c>
      <c r="B33" s="129" t="s">
        <v>211</v>
      </c>
      <c r="C33" s="130">
        <v>0</v>
      </c>
      <c r="D33" s="130">
        <v>8704064</v>
      </c>
      <c r="E33" s="128">
        <v>8704064</v>
      </c>
      <c r="F33" s="130">
        <v>0</v>
      </c>
      <c r="G33" s="130">
        <v>4684200</v>
      </c>
      <c r="H33" s="128">
        <v>4684200</v>
      </c>
    </row>
    <row r="34" spans="1:8" ht="25.5" x14ac:dyDescent="0.3">
      <c r="A34" s="125">
        <v>6.2</v>
      </c>
      <c r="B34" s="129" t="s">
        <v>212</v>
      </c>
      <c r="C34" s="130">
        <v>992600</v>
      </c>
      <c r="D34" s="130">
        <v>277934.65999999997</v>
      </c>
      <c r="E34" s="128">
        <v>1270534.6599999999</v>
      </c>
      <c r="F34" s="130">
        <v>1564500</v>
      </c>
      <c r="G34" s="130">
        <v>3747360</v>
      </c>
      <c r="H34" s="128">
        <v>5311860</v>
      </c>
    </row>
    <row r="35" spans="1:8" ht="25.5" x14ac:dyDescent="0.3">
      <c r="A35" s="125">
        <v>6.3</v>
      </c>
      <c r="B35" s="129" t="s">
        <v>213</v>
      </c>
      <c r="C35" s="130"/>
      <c r="D35" s="130"/>
      <c r="E35" s="128">
        <v>0</v>
      </c>
      <c r="F35" s="130"/>
      <c r="G35" s="130"/>
      <c r="H35" s="128">
        <v>0</v>
      </c>
    </row>
    <row r="36" spans="1:8" ht="15.75" x14ac:dyDescent="0.3">
      <c r="A36" s="125">
        <v>6.4</v>
      </c>
      <c r="B36" s="129" t="s">
        <v>214</v>
      </c>
      <c r="C36" s="130"/>
      <c r="D36" s="130"/>
      <c r="E36" s="128">
        <v>0</v>
      </c>
      <c r="F36" s="130"/>
      <c r="G36" s="130"/>
      <c r="H36" s="128">
        <v>0</v>
      </c>
    </row>
    <row r="37" spans="1:8" ht="15.75" x14ac:dyDescent="0.3">
      <c r="A37" s="125">
        <v>6.5</v>
      </c>
      <c r="B37" s="129" t="s">
        <v>215</v>
      </c>
      <c r="C37" s="130"/>
      <c r="D37" s="130"/>
      <c r="E37" s="128">
        <v>0</v>
      </c>
      <c r="F37" s="130"/>
      <c r="G37" s="130"/>
      <c r="H37" s="128">
        <v>0</v>
      </c>
    </row>
    <row r="38" spans="1:8" ht="25.5" x14ac:dyDescent="0.3">
      <c r="A38" s="125">
        <v>6.6</v>
      </c>
      <c r="B38" s="129" t="s">
        <v>216</v>
      </c>
      <c r="C38" s="130"/>
      <c r="D38" s="130"/>
      <c r="E38" s="128">
        <v>0</v>
      </c>
      <c r="F38" s="130"/>
      <c r="G38" s="130"/>
      <c r="H38" s="128">
        <v>0</v>
      </c>
    </row>
    <row r="39" spans="1:8" ht="25.5" x14ac:dyDescent="0.3">
      <c r="A39" s="125">
        <v>6.7</v>
      </c>
      <c r="B39" s="129" t="s">
        <v>217</v>
      </c>
      <c r="C39" s="130"/>
      <c r="D39" s="130"/>
      <c r="E39" s="128">
        <v>0</v>
      </c>
      <c r="F39" s="130"/>
      <c r="G39" s="130"/>
      <c r="H39" s="128">
        <v>0</v>
      </c>
    </row>
    <row r="40" spans="1:8" ht="15.75" x14ac:dyDescent="0.3">
      <c r="A40" s="125">
        <v>7</v>
      </c>
      <c r="B40" s="126" t="s">
        <v>218</v>
      </c>
      <c r="C40" s="127">
        <v>3532157</v>
      </c>
      <c r="D40" s="127">
        <v>3285958</v>
      </c>
      <c r="E40" s="128">
        <v>6818115</v>
      </c>
      <c r="F40" s="127">
        <v>9140818</v>
      </c>
      <c r="G40" s="127">
        <v>6209644</v>
      </c>
      <c r="H40" s="128">
        <v>15350462</v>
      </c>
    </row>
    <row r="41" spans="1:8" ht="25.5" x14ac:dyDescent="0.3">
      <c r="A41" s="125">
        <v>7.1</v>
      </c>
      <c r="B41" s="129" t="s">
        <v>219</v>
      </c>
      <c r="C41" s="130">
        <v>20220</v>
      </c>
      <c r="D41" s="130">
        <v>0</v>
      </c>
      <c r="E41" s="128">
        <v>20220</v>
      </c>
      <c r="F41" s="130">
        <v>64808</v>
      </c>
      <c r="G41" s="130">
        <v>0</v>
      </c>
      <c r="H41" s="128">
        <v>64808</v>
      </c>
    </row>
    <row r="42" spans="1:8" ht="25.5" x14ac:dyDescent="0.3">
      <c r="A42" s="125">
        <v>7.2</v>
      </c>
      <c r="B42" s="129" t="s">
        <v>220</v>
      </c>
      <c r="C42" s="130">
        <v>1644827</v>
      </c>
      <c r="D42" s="130">
        <v>2424105</v>
      </c>
      <c r="E42" s="128">
        <v>4068932</v>
      </c>
      <c r="F42" s="130">
        <v>2241800</v>
      </c>
      <c r="G42" s="130">
        <v>2677350</v>
      </c>
      <c r="H42" s="128">
        <v>4919150</v>
      </c>
    </row>
    <row r="43" spans="1:8" ht="25.5" x14ac:dyDescent="0.3">
      <c r="A43" s="125">
        <v>7.3</v>
      </c>
      <c r="B43" s="129" t="s">
        <v>221</v>
      </c>
      <c r="C43" s="130">
        <v>659944</v>
      </c>
      <c r="D43" s="130">
        <v>652836</v>
      </c>
      <c r="E43" s="128">
        <v>1312780</v>
      </c>
      <c r="F43" s="130">
        <v>4083350</v>
      </c>
      <c r="G43" s="130">
        <v>700035</v>
      </c>
      <c r="H43" s="128">
        <v>4783385</v>
      </c>
    </row>
    <row r="44" spans="1:8" ht="25.5" x14ac:dyDescent="0.3">
      <c r="A44" s="125">
        <v>7.4</v>
      </c>
      <c r="B44" s="129" t="s">
        <v>222</v>
      </c>
      <c r="C44" s="133">
        <v>1207166</v>
      </c>
      <c r="D44" s="130">
        <v>209017</v>
      </c>
      <c r="E44" s="128">
        <v>1416183</v>
      </c>
      <c r="F44" s="130">
        <v>2750860</v>
      </c>
      <c r="G44" s="130">
        <v>2832259</v>
      </c>
      <c r="H44" s="128">
        <v>5583119</v>
      </c>
    </row>
    <row r="45" spans="1:8" ht="15.75" x14ac:dyDescent="0.3">
      <c r="A45" s="125">
        <v>8</v>
      </c>
      <c r="B45" s="126" t="s">
        <v>223</v>
      </c>
      <c r="C45" s="130"/>
      <c r="D45" s="130"/>
      <c r="E45" s="128">
        <v>0</v>
      </c>
      <c r="F45" s="130"/>
      <c r="G45" s="130"/>
      <c r="H45" s="128">
        <v>0</v>
      </c>
    </row>
    <row r="46" spans="1:8" ht="15.75" x14ac:dyDescent="0.3">
      <c r="A46" s="125">
        <v>8.1</v>
      </c>
      <c r="B46" s="129" t="s">
        <v>224</v>
      </c>
      <c r="C46" s="130"/>
      <c r="D46" s="130"/>
      <c r="E46" s="128">
        <v>0</v>
      </c>
      <c r="F46" s="130"/>
      <c r="G46" s="130"/>
      <c r="H46" s="128">
        <v>0</v>
      </c>
    </row>
    <row r="47" spans="1:8" ht="15.75" x14ac:dyDescent="0.3">
      <c r="A47" s="125">
        <v>8.1999999999999993</v>
      </c>
      <c r="B47" s="129" t="s">
        <v>225</v>
      </c>
      <c r="C47" s="130"/>
      <c r="D47" s="130"/>
      <c r="E47" s="128">
        <v>0</v>
      </c>
      <c r="F47" s="130"/>
      <c r="G47" s="130"/>
      <c r="H47" s="128">
        <v>0</v>
      </c>
    </row>
    <row r="48" spans="1:8" ht="15.75" x14ac:dyDescent="0.3">
      <c r="A48" s="125">
        <v>8.3000000000000007</v>
      </c>
      <c r="B48" s="129" t="s">
        <v>226</v>
      </c>
      <c r="C48" s="130"/>
      <c r="D48" s="130"/>
      <c r="E48" s="128">
        <v>0</v>
      </c>
      <c r="F48" s="130"/>
      <c r="G48" s="130"/>
      <c r="H48" s="128">
        <v>0</v>
      </c>
    </row>
    <row r="49" spans="1:8" ht="15.75" x14ac:dyDescent="0.3">
      <c r="A49" s="125">
        <v>8.4</v>
      </c>
      <c r="B49" s="129" t="s">
        <v>227</v>
      </c>
      <c r="C49" s="130"/>
      <c r="D49" s="130"/>
      <c r="E49" s="128">
        <v>0</v>
      </c>
      <c r="F49" s="130"/>
      <c r="G49" s="130"/>
      <c r="H49" s="128">
        <v>0</v>
      </c>
    </row>
    <row r="50" spans="1:8" ht="15.75" x14ac:dyDescent="0.3">
      <c r="A50" s="125">
        <v>8.5</v>
      </c>
      <c r="B50" s="129" t="s">
        <v>228</v>
      </c>
      <c r="C50" s="130"/>
      <c r="D50" s="130"/>
      <c r="E50" s="128">
        <v>0</v>
      </c>
      <c r="F50" s="130"/>
      <c r="G50" s="130"/>
      <c r="H50" s="128">
        <v>0</v>
      </c>
    </row>
    <row r="51" spans="1:8" ht="15.75" x14ac:dyDescent="0.3">
      <c r="A51" s="125">
        <v>8.6</v>
      </c>
      <c r="B51" s="129" t="s">
        <v>229</v>
      </c>
      <c r="C51" s="130"/>
      <c r="D51" s="130"/>
      <c r="E51" s="128">
        <v>0</v>
      </c>
      <c r="F51" s="130"/>
      <c r="G51" s="130"/>
      <c r="H51" s="128">
        <v>0</v>
      </c>
    </row>
    <row r="52" spans="1:8" ht="15.75" x14ac:dyDescent="0.3">
      <c r="A52" s="125">
        <v>8.6999999999999993</v>
      </c>
      <c r="B52" s="129" t="s">
        <v>230</v>
      </c>
      <c r="C52" s="130"/>
      <c r="D52" s="130"/>
      <c r="E52" s="128">
        <v>0</v>
      </c>
      <c r="F52" s="130"/>
      <c r="G52" s="130"/>
      <c r="H52" s="128">
        <v>0</v>
      </c>
    </row>
    <row r="53" spans="1:8" ht="16.5" thickBot="1" x14ac:dyDescent="0.35">
      <c r="A53" s="134">
        <v>9</v>
      </c>
      <c r="B53" s="135" t="s">
        <v>231</v>
      </c>
      <c r="C53" s="136"/>
      <c r="D53" s="136"/>
      <c r="E53" s="137">
        <v>0</v>
      </c>
      <c r="F53" s="136"/>
      <c r="G53" s="136"/>
      <c r="H53" s="128">
        <v>0</v>
      </c>
    </row>
  </sheetData>
  <mergeCells count="4">
    <mergeCell ref="A5:A6"/>
    <mergeCell ref="B5:B6"/>
    <mergeCell ref="C5:E5"/>
    <mergeCell ref="F5:H5"/>
  </mergeCells>
  <pageMargins left="0.25" right="0.25"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A58F-766F-47BD-AB56-300B8FF52141}">
  <dimension ref="A1:G33"/>
  <sheetViews>
    <sheetView zoomScaleNormal="100" workbookViewId="0">
      <pane xSplit="1" ySplit="4" topLeftCell="B5" activePane="bottomRight" state="frozen"/>
      <selection activeCell="C22" sqref="C22"/>
      <selection pane="topRight" activeCell="C22" sqref="C22"/>
      <selection pane="bottomLeft" activeCell="C22" sqref="C22"/>
      <selection pane="bottomRight" activeCell="C5" sqref="C5:G13"/>
    </sheetView>
  </sheetViews>
  <sheetFormatPr defaultColWidth="9.140625" defaultRowHeight="12.75" x14ac:dyDescent="0.2"/>
  <cols>
    <col min="1" max="1" width="9.5703125" style="17" bestFit="1" customWidth="1"/>
    <col min="2" max="2" width="93.5703125" style="17" customWidth="1"/>
    <col min="3" max="3" width="12.7109375" style="17" customWidth="1"/>
    <col min="4" max="7" width="13" style="89" customWidth="1"/>
    <col min="8" max="10" width="9.7109375" style="89" customWidth="1"/>
    <col min="11" max="16384" width="9.140625" style="89"/>
  </cols>
  <sheetData>
    <row r="1" spans="1:7" ht="15" x14ac:dyDescent="0.3">
      <c r="A1" s="18" t="s">
        <v>28</v>
      </c>
      <c r="B1" s="138" t="str">
        <f>'4. Off-Balance'!B1</f>
        <v>სს სილქ ბანკი</v>
      </c>
      <c r="C1" s="20"/>
    </row>
    <row r="2" spans="1:7" ht="15" x14ac:dyDescent="0.3">
      <c r="A2" s="18" t="s">
        <v>29</v>
      </c>
      <c r="B2" s="21">
        <f>'4. Off-Balance'!B2</f>
        <v>44834</v>
      </c>
      <c r="C2" s="20"/>
    </row>
    <row r="3" spans="1:7" ht="15" x14ac:dyDescent="0.3">
      <c r="A3" s="18"/>
      <c r="B3" s="20"/>
      <c r="C3" s="20"/>
    </row>
    <row r="4" spans="1:7" ht="15" customHeight="1" thickBot="1" x14ac:dyDescent="0.25">
      <c r="A4" s="139" t="s">
        <v>232</v>
      </c>
      <c r="B4" s="140" t="s">
        <v>14</v>
      </c>
      <c r="C4" s="139"/>
    </row>
    <row r="5" spans="1:7" ht="15" customHeight="1" x14ac:dyDescent="0.2">
      <c r="A5" s="141" t="s">
        <v>31</v>
      </c>
      <c r="B5" s="142"/>
      <c r="C5" s="143" t="str">
        <f>INT((MONTH($B$2))/3)&amp;"Q"&amp;"-"&amp;YEAR($B$2)</f>
        <v>3Q-2022</v>
      </c>
      <c r="D5" s="143" t="str">
        <f>INT((MONTH($B$2))/4)&amp;"Q"&amp;"-"&amp;YEAR($B$2)</f>
        <v>2Q-2022</v>
      </c>
      <c r="E5" s="143" t="str">
        <f>INT((MONTH($B$2))/5)&amp;"Q"&amp;"-"&amp;YEAR($B$2)</f>
        <v>1Q-2022</v>
      </c>
      <c r="F5" s="143" t="str">
        <f>INT((MONTH($B$2))/7)&amp;"Q"&amp;"-"&amp;YEAR($B$2)</f>
        <v>1Q-2022</v>
      </c>
      <c r="G5" s="143" t="s">
        <v>233</v>
      </c>
    </row>
    <row r="6" spans="1:7" ht="15" customHeight="1" x14ac:dyDescent="0.2">
      <c r="A6" s="144">
        <v>1</v>
      </c>
      <c r="B6" s="145" t="s">
        <v>234</v>
      </c>
      <c r="C6" s="146">
        <f>C7+C9+C10</f>
        <v>58591156.152200013</v>
      </c>
      <c r="D6" s="146">
        <f>D7+D9+D10</f>
        <v>44248185.415999994</v>
      </c>
      <c r="E6" s="146">
        <f>E7+E9+E10</f>
        <v>55390784.489</v>
      </c>
      <c r="F6" s="146">
        <f>F7+F9+F10</f>
        <v>53811175.459999993</v>
      </c>
      <c r="G6" s="146">
        <f>G7+G9+G10</f>
        <v>48568360.967</v>
      </c>
    </row>
    <row r="7" spans="1:7" ht="15" customHeight="1" x14ac:dyDescent="0.2">
      <c r="A7" s="144">
        <v>1.1000000000000001</v>
      </c>
      <c r="B7" s="147" t="s">
        <v>235</v>
      </c>
      <c r="C7" s="148">
        <v>55859844.179000013</v>
      </c>
      <c r="D7" s="148">
        <v>42732896.415999994</v>
      </c>
      <c r="E7" s="149">
        <v>54719003.888999999</v>
      </c>
      <c r="F7" s="148">
        <v>53453855.459999993</v>
      </c>
      <c r="G7" s="148">
        <v>48212211.766999997</v>
      </c>
    </row>
    <row r="8" spans="1:7" ht="25.5" x14ac:dyDescent="0.2">
      <c r="A8" s="144" t="s">
        <v>236</v>
      </c>
      <c r="B8" s="150" t="s">
        <v>237</v>
      </c>
      <c r="C8" s="148">
        <v>0</v>
      </c>
      <c r="D8" s="148">
        <v>0</v>
      </c>
      <c r="E8" s="149">
        <v>0</v>
      </c>
      <c r="F8" s="148">
        <v>0</v>
      </c>
      <c r="G8" s="148">
        <v>0</v>
      </c>
    </row>
    <row r="9" spans="1:7" ht="15" customHeight="1" x14ac:dyDescent="0.2">
      <c r="A9" s="144">
        <v>1.2</v>
      </c>
      <c r="B9" s="147" t="s">
        <v>238</v>
      </c>
      <c r="C9" s="148">
        <v>2531820</v>
      </c>
      <c r="D9" s="148">
        <v>1318789</v>
      </c>
      <c r="E9" s="149">
        <v>510513</v>
      </c>
      <c r="F9" s="148">
        <v>155976</v>
      </c>
      <c r="G9" s="148">
        <v>156228</v>
      </c>
    </row>
    <row r="10" spans="1:7" ht="15" customHeight="1" x14ac:dyDescent="0.2">
      <c r="A10" s="144">
        <v>1.3</v>
      </c>
      <c r="B10" s="147" t="s">
        <v>26</v>
      </c>
      <c r="C10" s="148">
        <v>199491.97320000001</v>
      </c>
      <c r="D10" s="148">
        <v>196500</v>
      </c>
      <c r="E10" s="149">
        <v>161267.6</v>
      </c>
      <c r="F10" s="148">
        <v>201344</v>
      </c>
      <c r="G10" s="148">
        <v>199921.2</v>
      </c>
    </row>
    <row r="11" spans="1:7" ht="15" customHeight="1" x14ac:dyDescent="0.2">
      <c r="A11" s="144">
        <v>2</v>
      </c>
      <c r="B11" s="145" t="s">
        <v>239</v>
      </c>
      <c r="C11" s="148">
        <v>181209.02473352003</v>
      </c>
      <c r="D11" s="148">
        <v>264348.69100150996</v>
      </c>
      <c r="E11" s="149">
        <v>7160193.2829701798</v>
      </c>
      <c r="F11" s="148">
        <v>3328281.2730880897</v>
      </c>
      <c r="G11" s="148">
        <v>6683803.1720572971</v>
      </c>
    </row>
    <row r="12" spans="1:7" ht="15" customHeight="1" x14ac:dyDescent="0.2">
      <c r="A12" s="144">
        <v>3</v>
      </c>
      <c r="B12" s="145" t="s">
        <v>240</v>
      </c>
      <c r="C12" s="148">
        <v>9340583.0187499989</v>
      </c>
      <c r="D12" s="148">
        <v>9340583.0187499989</v>
      </c>
      <c r="E12" s="149">
        <v>9340583.0187499989</v>
      </c>
      <c r="F12" s="148">
        <v>9340583.0187499989</v>
      </c>
      <c r="G12" s="148">
        <v>10603091.6875</v>
      </c>
    </row>
    <row r="13" spans="1:7" ht="15" customHeight="1" thickBot="1" x14ac:dyDescent="0.25">
      <c r="A13" s="151">
        <v>4</v>
      </c>
      <c r="B13" s="152" t="s">
        <v>241</v>
      </c>
      <c r="C13" s="153">
        <f>C6+C11+C12</f>
        <v>68112948.195683539</v>
      </c>
      <c r="D13" s="153">
        <f>D6+D11+D12</f>
        <v>53853117.125751503</v>
      </c>
      <c r="E13" s="153">
        <f>E6+E11+E12</f>
        <v>71891560.79072018</v>
      </c>
      <c r="F13" s="153">
        <f>F6+F11+F12</f>
        <v>66480039.751838081</v>
      </c>
      <c r="G13" s="153">
        <f>G6+G11+G12</f>
        <v>65855255.826557294</v>
      </c>
    </row>
    <row r="14" spans="1:7" x14ac:dyDescent="0.2">
      <c r="B14" s="154"/>
    </row>
    <row r="15" spans="1:7" x14ac:dyDescent="0.2">
      <c r="B15" s="154"/>
      <c r="C15" s="155"/>
    </row>
    <row r="16" spans="1:7" x14ac:dyDescent="0.2">
      <c r="B16" s="154"/>
      <c r="D16" s="156"/>
      <c r="E16" s="156"/>
      <c r="F16" s="156"/>
      <c r="G16" s="156"/>
    </row>
    <row r="17" spans="2:7" x14ac:dyDescent="0.2">
      <c r="B17" s="154"/>
      <c r="D17" s="156"/>
      <c r="E17" s="156"/>
      <c r="F17" s="156"/>
      <c r="G17" s="156"/>
    </row>
    <row r="18" spans="2:7" x14ac:dyDescent="0.2">
      <c r="B18" s="154"/>
      <c r="D18" s="156"/>
      <c r="E18" s="156"/>
      <c r="F18" s="156"/>
      <c r="G18" s="156"/>
    </row>
    <row r="19" spans="2:7" x14ac:dyDescent="0.2">
      <c r="D19" s="156"/>
      <c r="E19" s="156"/>
      <c r="F19" s="156"/>
      <c r="G19" s="156"/>
    </row>
    <row r="20" spans="2:7" x14ac:dyDescent="0.2">
      <c r="D20" s="156"/>
      <c r="E20" s="156"/>
      <c r="F20" s="156"/>
      <c r="G20" s="156"/>
    </row>
    <row r="21" spans="2:7" x14ac:dyDescent="0.2">
      <c r="D21" s="156"/>
      <c r="E21" s="156"/>
      <c r="F21" s="156"/>
      <c r="G21" s="156"/>
    </row>
    <row r="22" spans="2:7" x14ac:dyDescent="0.2">
      <c r="D22" s="156"/>
      <c r="E22" s="156"/>
      <c r="F22" s="156"/>
      <c r="G22" s="156"/>
    </row>
    <row r="23" spans="2:7" x14ac:dyDescent="0.2">
      <c r="D23" s="156"/>
      <c r="E23" s="156"/>
      <c r="F23" s="156"/>
      <c r="G23" s="156"/>
    </row>
    <row r="26" spans="2:7" x14ac:dyDescent="0.2">
      <c r="D26" s="157"/>
      <c r="E26" s="157"/>
      <c r="F26" s="157"/>
      <c r="G26" s="157"/>
    </row>
    <row r="27" spans="2:7" x14ac:dyDescent="0.2">
      <c r="D27" s="157"/>
      <c r="E27" s="157"/>
      <c r="F27" s="157"/>
      <c r="G27" s="157"/>
    </row>
    <row r="28" spans="2:7" x14ac:dyDescent="0.2">
      <c r="D28" s="157"/>
      <c r="E28" s="157"/>
      <c r="F28" s="157"/>
      <c r="G28" s="157"/>
    </row>
    <row r="29" spans="2:7" x14ac:dyDescent="0.2">
      <c r="D29" s="157"/>
      <c r="E29" s="157"/>
      <c r="F29" s="157"/>
      <c r="G29" s="157"/>
    </row>
    <row r="30" spans="2:7" x14ac:dyDescent="0.2">
      <c r="D30" s="157"/>
      <c r="E30" s="157"/>
      <c r="F30" s="157"/>
      <c r="G30" s="157"/>
    </row>
    <row r="31" spans="2:7" x14ac:dyDescent="0.2">
      <c r="D31" s="157"/>
      <c r="E31" s="157"/>
      <c r="F31" s="157"/>
      <c r="G31" s="157"/>
    </row>
    <row r="32" spans="2:7" x14ac:dyDescent="0.2">
      <c r="D32" s="157"/>
      <c r="E32" s="157"/>
      <c r="F32" s="157"/>
      <c r="G32" s="157"/>
    </row>
    <row r="33" spans="4:7" x14ac:dyDescent="0.2">
      <c r="D33" s="157"/>
      <c r="E33" s="157"/>
      <c r="F33" s="157"/>
      <c r="G33" s="15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FD613-C6B0-41EB-8E86-5C9AD08223AE}">
  <dimension ref="A1:F34"/>
  <sheetViews>
    <sheetView zoomScale="130" zoomScaleNormal="130" workbookViewId="0">
      <pane xSplit="1" ySplit="4" topLeftCell="B7" activePane="bottomRight" state="frozen"/>
      <selection activeCell="C22" sqref="C22"/>
      <selection pane="topRight" activeCell="C22" sqref="C22"/>
      <selection pane="bottomLeft" activeCell="C22" sqref="C22"/>
      <selection pane="bottomRight" activeCell="B11" sqref="B11"/>
    </sheetView>
  </sheetViews>
  <sheetFormatPr defaultRowHeight="15" x14ac:dyDescent="0.25"/>
  <cols>
    <col min="1" max="1" width="9.5703125" style="17" bestFit="1" customWidth="1"/>
    <col min="2" max="2" width="90.42578125" style="17" bestFit="1" customWidth="1"/>
    <col min="3" max="3" width="33.28515625" style="17" customWidth="1"/>
    <col min="5" max="5" width="41.5703125" customWidth="1"/>
  </cols>
  <sheetData>
    <row r="1" spans="1:3" x14ac:dyDescent="0.25">
      <c r="A1" s="17" t="s">
        <v>28</v>
      </c>
      <c r="B1" s="158" t="str">
        <f>'5. RWA'!B1</f>
        <v>სს სილქ ბანკი</v>
      </c>
    </row>
    <row r="2" spans="1:3" x14ac:dyDescent="0.25">
      <c r="A2" s="17" t="s">
        <v>29</v>
      </c>
      <c r="B2" s="63">
        <f>'5. RWA'!B2</f>
        <v>44834</v>
      </c>
    </row>
    <row r="4" spans="1:3" ht="16.5" customHeight="1" thickBot="1" x14ac:dyDescent="0.35">
      <c r="A4" s="159" t="s">
        <v>242</v>
      </c>
      <c r="B4" s="160" t="s">
        <v>15</v>
      </c>
      <c r="C4" s="161"/>
    </row>
    <row r="5" spans="1:3" ht="15.75" x14ac:dyDescent="0.3">
      <c r="A5" s="162"/>
      <c r="B5" s="163" t="s">
        <v>243</v>
      </c>
      <c r="C5" s="124" t="s">
        <v>244</v>
      </c>
    </row>
    <row r="6" spans="1:3" x14ac:dyDescent="0.25">
      <c r="A6" s="164">
        <v>1</v>
      </c>
      <c r="B6" s="165" t="s">
        <v>245</v>
      </c>
      <c r="C6" s="166" t="s">
        <v>246</v>
      </c>
    </row>
    <row r="7" spans="1:3" x14ac:dyDescent="0.25">
      <c r="A7" s="164">
        <v>2</v>
      </c>
      <c r="B7" s="165" t="s">
        <v>247</v>
      </c>
      <c r="C7" s="166" t="s">
        <v>248</v>
      </c>
    </row>
    <row r="8" spans="1:3" x14ac:dyDescent="0.25">
      <c r="A8" s="164">
        <v>3</v>
      </c>
      <c r="B8" s="165" t="s">
        <v>249</v>
      </c>
      <c r="C8" s="166" t="s">
        <v>248</v>
      </c>
    </row>
    <row r="9" spans="1:3" x14ac:dyDescent="0.25">
      <c r="A9" s="164">
        <v>4</v>
      </c>
      <c r="B9" s="165" t="s">
        <v>250</v>
      </c>
      <c r="C9" s="166" t="s">
        <v>248</v>
      </c>
    </row>
    <row r="10" spans="1:3" x14ac:dyDescent="0.25">
      <c r="A10" s="164">
        <v>5</v>
      </c>
      <c r="B10" s="165" t="s">
        <v>251</v>
      </c>
      <c r="C10" s="166" t="s">
        <v>252</v>
      </c>
    </row>
    <row r="11" spans="1:3" x14ac:dyDescent="0.25">
      <c r="A11" s="164">
        <v>6</v>
      </c>
      <c r="B11" s="165" t="s">
        <v>253</v>
      </c>
      <c r="C11" s="166" t="s">
        <v>252</v>
      </c>
    </row>
    <row r="12" spans="1:3" x14ac:dyDescent="0.25">
      <c r="A12" s="164"/>
      <c r="B12" s="648"/>
      <c r="C12" s="649"/>
    </row>
    <row r="13" spans="1:3" ht="60" x14ac:dyDescent="0.25">
      <c r="A13" s="164"/>
      <c r="B13" s="167" t="s">
        <v>254</v>
      </c>
      <c r="C13" s="168" t="s">
        <v>255</v>
      </c>
    </row>
    <row r="14" spans="1:3" ht="15.75" x14ac:dyDescent="0.3">
      <c r="A14" s="164">
        <v>1</v>
      </c>
      <c r="B14" s="169" t="s">
        <v>256</v>
      </c>
      <c r="C14" s="170" t="s">
        <v>257</v>
      </c>
    </row>
    <row r="15" spans="1:3" ht="15.75" x14ac:dyDescent="0.3">
      <c r="A15" s="164">
        <v>2</v>
      </c>
      <c r="B15" s="169" t="s">
        <v>258</v>
      </c>
      <c r="C15" s="170" t="s">
        <v>259</v>
      </c>
    </row>
    <row r="16" spans="1:3" ht="15.75" customHeight="1" x14ac:dyDescent="0.3">
      <c r="A16" s="164">
        <v>3</v>
      </c>
      <c r="B16" s="169" t="s">
        <v>260</v>
      </c>
      <c r="C16" s="170" t="s">
        <v>261</v>
      </c>
    </row>
    <row r="17" spans="1:6" ht="30" customHeight="1" x14ac:dyDescent="0.3">
      <c r="A17" s="164">
        <v>4</v>
      </c>
      <c r="B17" s="169" t="s">
        <v>262</v>
      </c>
      <c r="C17" s="170" t="s">
        <v>263</v>
      </c>
    </row>
    <row r="18" spans="1:6" ht="30" x14ac:dyDescent="0.3">
      <c r="A18" s="164">
        <v>5</v>
      </c>
      <c r="B18" s="171" t="s">
        <v>264</v>
      </c>
      <c r="C18" s="169" t="s">
        <v>265</v>
      </c>
      <c r="E18" s="172"/>
      <c r="F18" s="44"/>
    </row>
    <row r="19" spans="1:6" ht="15.75" x14ac:dyDescent="0.3">
      <c r="A19" s="164">
        <v>6</v>
      </c>
      <c r="B19" s="171" t="s">
        <v>266</v>
      </c>
      <c r="C19" s="169" t="s">
        <v>267</v>
      </c>
      <c r="E19" s="172"/>
      <c r="F19" s="44"/>
    </row>
    <row r="20" spans="1:6" ht="15.75" x14ac:dyDescent="0.3">
      <c r="A20" s="164">
        <v>7</v>
      </c>
      <c r="B20" s="171" t="s">
        <v>268</v>
      </c>
      <c r="C20" s="169" t="s">
        <v>269</v>
      </c>
      <c r="E20" s="172"/>
      <c r="F20" s="44"/>
    </row>
    <row r="21" spans="1:6" ht="15.75" x14ac:dyDescent="0.3">
      <c r="A21" s="164"/>
      <c r="B21" s="169"/>
      <c r="C21" s="169"/>
      <c r="E21" s="172"/>
      <c r="F21" s="44"/>
    </row>
    <row r="22" spans="1:6" x14ac:dyDescent="0.25">
      <c r="A22" s="164"/>
      <c r="B22" s="650" t="s">
        <v>270</v>
      </c>
      <c r="C22" s="651"/>
      <c r="E22" s="172"/>
      <c r="F22" s="44"/>
    </row>
    <row r="23" spans="1:6" ht="29.25" customHeight="1" x14ac:dyDescent="0.25">
      <c r="A23" s="164">
        <v>1</v>
      </c>
      <c r="B23" s="165" t="s">
        <v>271</v>
      </c>
      <c r="C23" s="173">
        <v>0.61763897792838174</v>
      </c>
      <c r="E23" s="172"/>
      <c r="F23" s="44"/>
    </row>
    <row r="24" spans="1:6" x14ac:dyDescent="0.25">
      <c r="A24" s="164">
        <v>2</v>
      </c>
      <c r="B24" s="174" t="s">
        <v>272</v>
      </c>
      <c r="C24" s="175">
        <v>0.3823005115591433</v>
      </c>
      <c r="E24" s="172"/>
      <c r="F24" s="44"/>
    </row>
    <row r="25" spans="1:6" x14ac:dyDescent="0.25">
      <c r="A25" s="164"/>
      <c r="B25" s="165"/>
      <c r="C25" s="176"/>
      <c r="E25" s="172"/>
      <c r="F25" s="44"/>
    </row>
    <row r="26" spans="1:6" x14ac:dyDescent="0.25">
      <c r="A26" s="164"/>
      <c r="B26" s="650" t="s">
        <v>273</v>
      </c>
      <c r="C26" s="651"/>
      <c r="E26" s="172"/>
      <c r="F26" s="44"/>
    </row>
    <row r="27" spans="1:6" x14ac:dyDescent="0.25">
      <c r="A27" s="164">
        <v>1</v>
      </c>
      <c r="B27" s="165" t="s">
        <v>271</v>
      </c>
      <c r="C27" s="177">
        <v>0.61763900000000005</v>
      </c>
      <c r="E27" s="172"/>
      <c r="F27" s="44"/>
    </row>
    <row r="28" spans="1:6" x14ac:dyDescent="0.25">
      <c r="A28" s="178">
        <v>1.1000000000000001</v>
      </c>
      <c r="B28" s="179" t="s">
        <v>274</v>
      </c>
      <c r="C28" s="180">
        <v>0.3823185273376683</v>
      </c>
      <c r="E28" s="172"/>
      <c r="F28" s="44"/>
    </row>
    <row r="29" spans="1:6" x14ac:dyDescent="0.25">
      <c r="A29" s="178">
        <v>1.2</v>
      </c>
      <c r="B29" s="179" t="s">
        <v>275</v>
      </c>
      <c r="C29" s="180">
        <v>0.17652121989193151</v>
      </c>
      <c r="E29" s="172"/>
      <c r="F29" s="44"/>
    </row>
    <row r="30" spans="1:6" x14ac:dyDescent="0.25">
      <c r="A30" s="178">
        <v>1.3</v>
      </c>
      <c r="B30" s="179" t="s">
        <v>250</v>
      </c>
      <c r="C30" s="180">
        <v>5.8799230698781943E-2</v>
      </c>
      <c r="E30" s="172"/>
      <c r="F30" s="44"/>
    </row>
    <row r="31" spans="1:6" x14ac:dyDescent="0.25">
      <c r="A31" s="178">
        <v>2</v>
      </c>
      <c r="B31" s="179" t="s">
        <v>272</v>
      </c>
      <c r="C31" s="180">
        <v>0.3823005115591433</v>
      </c>
      <c r="E31" s="172"/>
      <c r="F31" s="44"/>
    </row>
    <row r="32" spans="1:6" x14ac:dyDescent="0.25">
      <c r="A32" s="178">
        <v>2.1</v>
      </c>
      <c r="B32" s="179" t="s">
        <v>276</v>
      </c>
      <c r="C32" s="180">
        <v>0.3823005115591433</v>
      </c>
    </row>
    <row r="33" spans="1:3" x14ac:dyDescent="0.25">
      <c r="A33" s="181" t="s">
        <v>277</v>
      </c>
      <c r="B33" s="179" t="s">
        <v>278</v>
      </c>
      <c r="C33" s="180">
        <v>0.3823005115591433</v>
      </c>
    </row>
    <row r="34" spans="1:3" ht="16.5" thickBot="1" x14ac:dyDescent="0.35">
      <c r="A34" s="182"/>
      <c r="B34" s="183"/>
      <c r="C34" s="184"/>
    </row>
  </sheetData>
  <mergeCells count="3">
    <mergeCell ref="B12:C12"/>
    <mergeCell ref="B22:C22"/>
    <mergeCell ref="B26:C26"/>
  </mergeCells>
  <dataValidations count="1">
    <dataValidation type="list" allowBlank="1" showInputMessage="1" showErrorMessage="1" sqref="C6:C11" xr:uid="{24925916-DF91-4579-B875-FFB78EADD3C3}">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paperSize="0" orientation="portrait" horizontalDpi="0" verticalDpi="0" copies="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38CF7-7082-4F6B-8B82-42D8393848F8}">
  <dimension ref="A1:G37"/>
  <sheetViews>
    <sheetView zoomScale="130" zoomScaleNormal="130" workbookViewId="0">
      <pane xSplit="1" ySplit="5" topLeftCell="B10" activePane="bottomRight" state="frozen"/>
      <selection activeCell="C22" sqref="C22"/>
      <selection pane="topRight" activeCell="C22" sqref="C22"/>
      <selection pane="bottomLeft" activeCell="C22" sqref="C22"/>
      <selection pane="bottomRight" activeCell="C8" sqref="C8:E21"/>
    </sheetView>
  </sheetViews>
  <sheetFormatPr defaultRowHeight="15" x14ac:dyDescent="0.25"/>
  <cols>
    <col min="1" max="1" width="9.5703125" style="17" bestFit="1" customWidth="1"/>
    <col min="2" max="2" width="47.5703125" style="17" customWidth="1"/>
    <col min="3" max="3" width="28" style="17" customWidth="1"/>
    <col min="4" max="4" width="22.42578125" style="17" customWidth="1"/>
    <col min="5" max="5" width="18.85546875" style="17" customWidth="1"/>
    <col min="6" max="6" width="12" bestFit="1" customWidth="1"/>
    <col min="7" max="7" width="12.5703125" bestFit="1" customWidth="1"/>
  </cols>
  <sheetData>
    <row r="1" spans="1:5" ht="15.75" x14ac:dyDescent="0.3">
      <c r="A1" s="18" t="s">
        <v>28</v>
      </c>
      <c r="B1" s="138" t="str">
        <f>'6. Administrators-shareholders'!B1</f>
        <v>სს სილქ ბანკი</v>
      </c>
    </row>
    <row r="2" spans="1:5" s="18" customFormat="1" ht="15.75" customHeight="1" x14ac:dyDescent="0.3">
      <c r="A2" s="18" t="s">
        <v>29</v>
      </c>
      <c r="B2" s="185">
        <f>'6. Administrators-shareholders'!B2</f>
        <v>44834</v>
      </c>
    </row>
    <row r="3" spans="1:5" s="18" customFormat="1" ht="15.75" customHeight="1" x14ac:dyDescent="0.3"/>
    <row r="4" spans="1:5" s="18" customFormat="1" ht="29.45" customHeight="1" thickBot="1" x14ac:dyDescent="0.35">
      <c r="A4" s="186" t="s">
        <v>279</v>
      </c>
      <c r="B4" s="652" t="s">
        <v>16</v>
      </c>
      <c r="C4" s="652"/>
      <c r="D4" s="652"/>
      <c r="E4" s="187" t="s">
        <v>76</v>
      </c>
    </row>
    <row r="5" spans="1:5" s="192" customFormat="1" ht="17.45" customHeight="1" x14ac:dyDescent="0.25">
      <c r="A5" s="188"/>
      <c r="B5" s="189"/>
      <c r="C5" s="190" t="s">
        <v>280</v>
      </c>
      <c r="D5" s="190" t="s">
        <v>281</v>
      </c>
      <c r="E5" s="191" t="s">
        <v>282</v>
      </c>
    </row>
    <row r="6" spans="1:5" ht="14.45" customHeight="1" x14ac:dyDescent="0.25">
      <c r="A6" s="193"/>
      <c r="B6" s="653" t="s">
        <v>283</v>
      </c>
      <c r="C6" s="653" t="s">
        <v>284</v>
      </c>
      <c r="D6" s="654" t="s">
        <v>285</v>
      </c>
      <c r="E6" s="655"/>
    </row>
    <row r="7" spans="1:5" ht="99.6" customHeight="1" x14ac:dyDescent="0.25">
      <c r="A7" s="193"/>
      <c r="B7" s="653"/>
      <c r="C7" s="653"/>
      <c r="D7" s="195" t="s">
        <v>286</v>
      </c>
      <c r="E7" s="196" t="s">
        <v>287</v>
      </c>
    </row>
    <row r="8" spans="1:5" x14ac:dyDescent="0.25">
      <c r="A8" s="197">
        <v>1</v>
      </c>
      <c r="B8" s="198" t="s">
        <v>83</v>
      </c>
      <c r="C8" s="199">
        <f>'2. RC'!E7</f>
        <v>2446274.4699999997</v>
      </c>
      <c r="D8" s="199"/>
      <c r="E8" s="200">
        <f>C8-D8</f>
        <v>2446274.4699999997</v>
      </c>
    </row>
    <row r="9" spans="1:5" x14ac:dyDescent="0.25">
      <c r="A9" s="197">
        <v>2</v>
      </c>
      <c r="B9" s="198" t="s">
        <v>84</v>
      </c>
      <c r="C9" s="199">
        <f>'2. RC'!E8</f>
        <v>1894874.62</v>
      </c>
      <c r="D9" s="199"/>
      <c r="E9" s="200">
        <f t="shared" ref="E9:E20" si="0">C9-D9</f>
        <v>1894874.62</v>
      </c>
    </row>
    <row r="10" spans="1:5" x14ac:dyDescent="0.25">
      <c r="A10" s="197">
        <v>3</v>
      </c>
      <c r="B10" s="198" t="s">
        <v>288</v>
      </c>
      <c r="C10" s="199">
        <f>'2. RC'!E9</f>
        <v>6561092.5300000003</v>
      </c>
      <c r="D10" s="199"/>
      <c r="E10" s="200">
        <f t="shared" si="0"/>
        <v>6561092.5300000003</v>
      </c>
    </row>
    <row r="11" spans="1:5" x14ac:dyDescent="0.25">
      <c r="A11" s="197">
        <v>4</v>
      </c>
      <c r="B11" s="198" t="s">
        <v>86</v>
      </c>
      <c r="C11" s="199">
        <v>0</v>
      </c>
      <c r="D11" s="199"/>
      <c r="E11" s="200">
        <f t="shared" si="0"/>
        <v>0</v>
      </c>
    </row>
    <row r="12" spans="1:5" x14ac:dyDescent="0.25">
      <c r="A12" s="197">
        <v>5</v>
      </c>
      <c r="B12" s="198" t="s">
        <v>87</v>
      </c>
      <c r="C12" s="199">
        <f>'2. RC'!E11</f>
        <v>33765738.009999998</v>
      </c>
      <c r="D12" s="199"/>
      <c r="E12" s="200">
        <f t="shared" si="0"/>
        <v>33765738.009999998</v>
      </c>
    </row>
    <row r="13" spans="1:5" x14ac:dyDescent="0.25">
      <c r="A13" s="197">
        <v>6.1</v>
      </c>
      <c r="B13" s="198" t="s">
        <v>88</v>
      </c>
      <c r="C13" s="201">
        <f>'2. RC'!E12</f>
        <v>23330304.960000001</v>
      </c>
      <c r="D13" s="199"/>
      <c r="E13" s="200">
        <f t="shared" si="0"/>
        <v>23330304.960000001</v>
      </c>
    </row>
    <row r="14" spans="1:5" x14ac:dyDescent="0.25">
      <c r="A14" s="197">
        <v>6.2</v>
      </c>
      <c r="B14" s="202" t="s">
        <v>89</v>
      </c>
      <c r="C14" s="201">
        <f>'2. RC'!E13</f>
        <v>-1187573.67</v>
      </c>
      <c r="D14" s="199"/>
      <c r="E14" s="200">
        <f t="shared" si="0"/>
        <v>-1187573.67</v>
      </c>
    </row>
    <row r="15" spans="1:5" x14ac:dyDescent="0.25">
      <c r="A15" s="197">
        <v>6</v>
      </c>
      <c r="B15" s="198" t="s">
        <v>289</v>
      </c>
      <c r="C15" s="199">
        <f>C13+C14</f>
        <v>22142731.289999999</v>
      </c>
      <c r="D15" s="199"/>
      <c r="E15" s="200">
        <f t="shared" si="0"/>
        <v>22142731.289999999</v>
      </c>
    </row>
    <row r="16" spans="1:5" x14ac:dyDescent="0.25">
      <c r="A16" s="197">
        <v>7</v>
      </c>
      <c r="B16" s="198" t="s">
        <v>91</v>
      </c>
      <c r="C16" s="199">
        <f>'2. RC'!E15</f>
        <v>898915.41999999993</v>
      </c>
      <c r="D16" s="199"/>
      <c r="E16" s="200">
        <f t="shared" si="0"/>
        <v>898915.41999999993</v>
      </c>
    </row>
    <row r="17" spans="1:7" x14ac:dyDescent="0.25">
      <c r="A17" s="197">
        <v>8</v>
      </c>
      <c r="B17" s="198" t="s">
        <v>92</v>
      </c>
      <c r="C17" s="199">
        <f>'2. RC'!E16</f>
        <v>261193.34</v>
      </c>
      <c r="D17" s="199"/>
      <c r="E17" s="200">
        <f t="shared" si="0"/>
        <v>261193.34</v>
      </c>
      <c r="F17" s="203"/>
      <c r="G17" s="203"/>
    </row>
    <row r="18" spans="1:7" x14ac:dyDescent="0.25">
      <c r="A18" s="197">
        <v>9</v>
      </c>
      <c r="B18" s="198" t="s">
        <v>93</v>
      </c>
      <c r="C18" s="199">
        <v>20000</v>
      </c>
      <c r="D18" s="199"/>
      <c r="E18" s="200">
        <f t="shared" si="0"/>
        <v>20000</v>
      </c>
      <c r="G18" s="203"/>
    </row>
    <row r="19" spans="1:7" ht="25.5" x14ac:dyDescent="0.25">
      <c r="A19" s="197">
        <v>10</v>
      </c>
      <c r="B19" s="198" t="s">
        <v>94</v>
      </c>
      <c r="C19" s="199">
        <f>'2. RC'!E18</f>
        <v>16516989</v>
      </c>
      <c r="D19" s="199">
        <v>299386.88000000012</v>
      </c>
      <c r="E19" s="200">
        <f t="shared" si="0"/>
        <v>16217602.119999999</v>
      </c>
      <c r="G19" s="203"/>
    </row>
    <row r="20" spans="1:7" x14ac:dyDescent="0.25">
      <c r="A20" s="197">
        <v>11</v>
      </c>
      <c r="B20" s="198" t="s">
        <v>95</v>
      </c>
      <c r="C20" s="199">
        <f>'2. RC'!E19</f>
        <v>4673606.6300000008</v>
      </c>
      <c r="D20" s="199"/>
      <c r="E20" s="200">
        <f t="shared" si="0"/>
        <v>4673606.6300000008</v>
      </c>
    </row>
    <row r="21" spans="1:7" ht="39" thickBot="1" x14ac:dyDescent="0.3">
      <c r="A21" s="204"/>
      <c r="B21" s="205" t="s">
        <v>290</v>
      </c>
      <c r="C21" s="206">
        <f>SUM(C8:C12, C15:C20)</f>
        <v>89181415.309999987</v>
      </c>
      <c r="D21" s="206">
        <f>SUM(D8:D12, D15:D20)</f>
        <v>299386.88000000012</v>
      </c>
      <c r="E21" s="207">
        <f>SUM(E8:E12, E15:E20)</f>
        <v>88882028.429999992</v>
      </c>
    </row>
    <row r="22" spans="1:7" x14ac:dyDescent="0.25">
      <c r="A22"/>
      <c r="B22"/>
      <c r="C22"/>
      <c r="D22"/>
      <c r="E22"/>
    </row>
    <row r="23" spans="1:7" s="50" customFormat="1" x14ac:dyDescent="0.25">
      <c r="C23" s="208"/>
      <c r="D23" s="208"/>
      <c r="E23" s="208"/>
    </row>
    <row r="25" spans="1:7" s="17" customFormat="1" x14ac:dyDescent="0.25">
      <c r="B25" s="209"/>
      <c r="F25"/>
      <c r="G25"/>
    </row>
    <row r="26" spans="1:7" s="17" customFormat="1" x14ac:dyDescent="0.25">
      <c r="B26" s="210"/>
      <c r="F26"/>
      <c r="G26"/>
    </row>
    <row r="27" spans="1:7" s="17" customFormat="1" x14ac:dyDescent="0.25">
      <c r="B27" s="209"/>
      <c r="F27"/>
      <c r="G27"/>
    </row>
    <row r="28" spans="1:7" s="17" customFormat="1" x14ac:dyDescent="0.25">
      <c r="B28" s="209"/>
      <c r="F28"/>
      <c r="G28"/>
    </row>
    <row r="29" spans="1:7" s="17" customFormat="1" x14ac:dyDescent="0.25">
      <c r="B29" s="209"/>
      <c r="F29"/>
      <c r="G29"/>
    </row>
    <row r="30" spans="1:7" s="17" customFormat="1" x14ac:dyDescent="0.25">
      <c r="B30" s="209"/>
      <c r="F30"/>
      <c r="G30"/>
    </row>
    <row r="31" spans="1:7" s="17" customFormat="1" x14ac:dyDescent="0.25">
      <c r="B31" s="209"/>
      <c r="F31"/>
      <c r="G31"/>
    </row>
    <row r="32" spans="1:7" s="17" customFormat="1" x14ac:dyDescent="0.25">
      <c r="B32" s="210"/>
      <c r="F32"/>
      <c r="G32"/>
    </row>
    <row r="33" spans="2:7" s="17" customFormat="1" x14ac:dyDescent="0.25">
      <c r="B33" s="210"/>
      <c r="F33"/>
      <c r="G33"/>
    </row>
    <row r="34" spans="2:7" s="17" customFormat="1" x14ac:dyDescent="0.25">
      <c r="B34" s="210"/>
      <c r="F34"/>
      <c r="G34"/>
    </row>
    <row r="35" spans="2:7" s="17" customFormat="1" x14ac:dyDescent="0.25">
      <c r="B35" s="210"/>
      <c r="F35"/>
      <c r="G35"/>
    </row>
    <row r="36" spans="2:7" s="17" customFormat="1" x14ac:dyDescent="0.25">
      <c r="B36" s="210"/>
      <c r="F36"/>
      <c r="G36"/>
    </row>
    <row r="37" spans="2:7" s="17" customFormat="1" x14ac:dyDescent="0.25">
      <c r="B37" s="210"/>
      <c r="F37"/>
      <c r="G37"/>
    </row>
  </sheetData>
  <mergeCells count="4">
    <mergeCell ref="B4:D4"/>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39CBD-9DFF-47CC-90F3-2AB6EF78E787}">
  <dimension ref="A1:I33"/>
  <sheetViews>
    <sheetView zoomScale="115" zoomScaleNormal="115" workbookViewId="0">
      <pane xSplit="1" ySplit="4" topLeftCell="B5" activePane="bottomRight" state="frozen"/>
      <selection activeCell="C22" sqref="C22"/>
      <selection pane="topRight" activeCell="C22" sqref="C22"/>
      <selection pane="bottomLeft" activeCell="C22" sqref="C22"/>
      <selection pane="bottomRight" activeCell="C5" sqref="C5:C13"/>
    </sheetView>
  </sheetViews>
  <sheetFormatPr defaultRowHeight="15" outlineLevelRow="1" x14ac:dyDescent="0.25"/>
  <cols>
    <col min="1" max="1" width="9.5703125" style="17" bestFit="1" customWidth="1"/>
    <col min="2" max="2" width="114.28515625" style="17" customWidth="1"/>
    <col min="3" max="3" width="18.85546875" customWidth="1"/>
    <col min="4" max="4" width="25.42578125" customWidth="1"/>
    <col min="5" max="5" width="24.28515625" customWidth="1"/>
    <col min="6" max="6" width="24" customWidth="1"/>
    <col min="7" max="7" width="10" bestFit="1" customWidth="1"/>
    <col min="8" max="8" width="12" bestFit="1" customWidth="1"/>
    <col min="9" max="9" width="12.5703125" bestFit="1" customWidth="1"/>
  </cols>
  <sheetData>
    <row r="1" spans="1:6" ht="15.75" x14ac:dyDescent="0.3">
      <c r="A1" s="18" t="s">
        <v>28</v>
      </c>
      <c r="B1" s="138" t="str">
        <f>'7. LI1'!B1</f>
        <v>სს სილქ ბანკი</v>
      </c>
    </row>
    <row r="2" spans="1:6" s="18" customFormat="1" ht="15.75" customHeight="1" x14ac:dyDescent="0.3">
      <c r="A2" s="18" t="s">
        <v>29</v>
      </c>
      <c r="B2" s="185">
        <f>'7. LI1'!B2</f>
        <v>44834</v>
      </c>
      <c r="C2"/>
      <c r="D2"/>
      <c r="E2"/>
      <c r="F2"/>
    </row>
    <row r="3" spans="1:6" s="18" customFormat="1" ht="15.75" customHeight="1" x14ac:dyDescent="0.3">
      <c r="C3"/>
      <c r="D3"/>
      <c r="E3"/>
      <c r="F3"/>
    </row>
    <row r="4" spans="1:6" s="18" customFormat="1" ht="26.25" thickBot="1" x14ac:dyDescent="0.35">
      <c r="A4" s="18" t="s">
        <v>291</v>
      </c>
      <c r="B4" s="211" t="s">
        <v>17</v>
      </c>
      <c r="C4" s="187" t="s">
        <v>76</v>
      </c>
      <c r="D4"/>
      <c r="E4"/>
      <c r="F4"/>
    </row>
    <row r="5" spans="1:6" ht="26.25" x14ac:dyDescent="0.25">
      <c r="A5" s="212">
        <v>1</v>
      </c>
      <c r="B5" s="213" t="s">
        <v>292</v>
      </c>
      <c r="C5" s="214">
        <f>'7. LI1'!E21</f>
        <v>88882028.429999992</v>
      </c>
    </row>
    <row r="6" spans="1:6" x14ac:dyDescent="0.25">
      <c r="A6" s="125">
        <v>2.1</v>
      </c>
      <c r="B6" s="215" t="s">
        <v>293</v>
      </c>
      <c r="C6" s="216">
        <f>'4. Off-Balance'!E10+'4. Off-Balance'!E8</f>
        <v>3453283.88</v>
      </c>
    </row>
    <row r="7" spans="1:6" s="220" customFormat="1" ht="25.5" outlineLevel="1" x14ac:dyDescent="0.25">
      <c r="A7" s="217">
        <v>2.2000000000000002</v>
      </c>
      <c r="B7" s="218" t="s">
        <v>294</v>
      </c>
      <c r="C7" s="219">
        <f>'4. Off-Balance'!E33+'4. Off-Balance'!E34</f>
        <v>9974598.6600000001</v>
      </c>
      <c r="D7" s="602"/>
    </row>
    <row r="8" spans="1:6" s="220" customFormat="1" ht="26.25" x14ac:dyDescent="0.25">
      <c r="A8" s="217">
        <v>3</v>
      </c>
      <c r="B8" s="221" t="s">
        <v>295</v>
      </c>
      <c r="C8" s="222">
        <f>SUM(C5:C7)</f>
        <v>102309910.96999998</v>
      </c>
    </row>
    <row r="9" spans="1:6" x14ac:dyDescent="0.25">
      <c r="A9" s="125">
        <v>4</v>
      </c>
      <c r="B9" s="223" t="s">
        <v>296</v>
      </c>
      <c r="C9" s="216">
        <f>'9. Capital'!C46</f>
        <v>517854.01</v>
      </c>
    </row>
    <row r="10" spans="1:6" s="220" customFormat="1" ht="25.5" outlineLevel="1" x14ac:dyDescent="0.25">
      <c r="A10" s="217">
        <v>5.0999999999999996</v>
      </c>
      <c r="B10" s="218" t="s">
        <v>297</v>
      </c>
      <c r="C10" s="219">
        <f>-C6+'5. RWA'!C9</f>
        <v>-921463.87999999989</v>
      </c>
      <c r="D10" s="224"/>
    </row>
    <row r="11" spans="1:6" s="220" customFormat="1" ht="25.5" outlineLevel="1" x14ac:dyDescent="0.25">
      <c r="A11" s="217">
        <v>5.2</v>
      </c>
      <c r="B11" s="218" t="s">
        <v>298</v>
      </c>
      <c r="C11" s="219">
        <f>-C7+'5. RWA'!C10</f>
        <v>-9775106.6867999993</v>
      </c>
      <c r="D11" s="602"/>
      <c r="E11" s="224"/>
    </row>
    <row r="12" spans="1:6" s="220" customFormat="1" x14ac:dyDescent="0.25">
      <c r="A12" s="217">
        <v>6</v>
      </c>
      <c r="B12" s="225" t="s">
        <v>299</v>
      </c>
      <c r="C12" s="219">
        <v>0</v>
      </c>
    </row>
    <row r="13" spans="1:6" s="220" customFormat="1" ht="15.75" thickBot="1" x14ac:dyDescent="0.3">
      <c r="A13" s="226">
        <v>7</v>
      </c>
      <c r="B13" s="227" t="s">
        <v>300</v>
      </c>
      <c r="C13" s="228">
        <f>SUM(C8:C12)</f>
        <v>92131194.413199991</v>
      </c>
    </row>
    <row r="15" spans="1:6" s="50" customFormat="1" x14ac:dyDescent="0.25">
      <c r="A15" s="229"/>
      <c r="B15" s="229"/>
      <c r="C15" s="230"/>
    </row>
    <row r="17" spans="2:9" s="17" customFormat="1" x14ac:dyDescent="0.25">
      <c r="B17" s="231"/>
      <c r="C17"/>
      <c r="D17"/>
      <c r="E17"/>
      <c r="F17"/>
      <c r="G17"/>
      <c r="H17"/>
      <c r="I17"/>
    </row>
    <row r="18" spans="2:9" s="17" customFormat="1" x14ac:dyDescent="0.25">
      <c r="B18" s="232"/>
      <c r="C18"/>
      <c r="D18"/>
      <c r="E18"/>
      <c r="F18"/>
      <c r="G18"/>
      <c r="H18"/>
      <c r="I18"/>
    </row>
    <row r="19" spans="2:9" s="17" customFormat="1" x14ac:dyDescent="0.25">
      <c r="B19" s="232"/>
      <c r="C19"/>
      <c r="D19"/>
      <c r="E19"/>
      <c r="F19"/>
      <c r="G19"/>
      <c r="H19"/>
      <c r="I19"/>
    </row>
    <row r="20" spans="2:9" s="17" customFormat="1" x14ac:dyDescent="0.25">
      <c r="B20" s="210"/>
      <c r="C20"/>
      <c r="D20"/>
      <c r="E20"/>
      <c r="F20"/>
      <c r="G20"/>
      <c r="H20"/>
      <c r="I20"/>
    </row>
    <row r="21" spans="2:9" s="17" customFormat="1" x14ac:dyDescent="0.25">
      <c r="B21" s="209"/>
      <c r="C21"/>
      <c r="D21"/>
      <c r="E21"/>
      <c r="F21"/>
      <c r="G21"/>
      <c r="H21"/>
      <c r="I21"/>
    </row>
    <row r="22" spans="2:9" s="17" customFormat="1" x14ac:dyDescent="0.25">
      <c r="B22" s="210"/>
      <c r="C22"/>
      <c r="D22"/>
      <c r="E22"/>
      <c r="F22"/>
      <c r="G22"/>
      <c r="H22"/>
      <c r="I22"/>
    </row>
    <row r="23" spans="2:9" s="17" customFormat="1" x14ac:dyDescent="0.25">
      <c r="B23" s="209"/>
      <c r="C23"/>
      <c r="D23"/>
      <c r="E23"/>
      <c r="F23"/>
      <c r="G23"/>
      <c r="H23"/>
      <c r="I23"/>
    </row>
    <row r="24" spans="2:9" s="17" customFormat="1" x14ac:dyDescent="0.25">
      <c r="B24" s="209"/>
      <c r="C24"/>
      <c r="D24"/>
      <c r="E24"/>
      <c r="F24"/>
      <c r="G24"/>
      <c r="H24"/>
      <c r="I24"/>
    </row>
    <row r="25" spans="2:9" s="17" customFormat="1" x14ac:dyDescent="0.25">
      <c r="B25" s="209"/>
      <c r="C25"/>
      <c r="D25"/>
      <c r="E25"/>
      <c r="F25"/>
      <c r="G25"/>
      <c r="H25"/>
      <c r="I25"/>
    </row>
    <row r="26" spans="2:9" s="17" customFormat="1" x14ac:dyDescent="0.25">
      <c r="B26" s="209"/>
      <c r="C26"/>
      <c r="D26"/>
      <c r="E26"/>
      <c r="F26"/>
      <c r="G26"/>
      <c r="H26"/>
      <c r="I26"/>
    </row>
    <row r="27" spans="2:9" s="17" customFormat="1" x14ac:dyDescent="0.25">
      <c r="B27" s="209"/>
      <c r="C27"/>
      <c r="D27"/>
      <c r="E27"/>
      <c r="F27"/>
      <c r="G27"/>
      <c r="H27"/>
      <c r="I27"/>
    </row>
    <row r="28" spans="2:9" s="17" customFormat="1" x14ac:dyDescent="0.25">
      <c r="B28" s="210"/>
      <c r="C28"/>
      <c r="D28"/>
      <c r="E28"/>
      <c r="F28"/>
      <c r="G28"/>
      <c r="H28"/>
      <c r="I28"/>
    </row>
    <row r="29" spans="2:9" s="17" customFormat="1" x14ac:dyDescent="0.25">
      <c r="B29" s="210"/>
      <c r="C29"/>
      <c r="D29"/>
      <c r="E29"/>
      <c r="F29"/>
      <c r="G29"/>
      <c r="H29"/>
      <c r="I29"/>
    </row>
    <row r="30" spans="2:9" s="17" customFormat="1" x14ac:dyDescent="0.25">
      <c r="B30" s="210"/>
      <c r="C30"/>
      <c r="D30"/>
      <c r="E30"/>
      <c r="F30"/>
      <c r="G30"/>
      <c r="H30"/>
      <c r="I30"/>
    </row>
    <row r="31" spans="2:9" s="17" customFormat="1" x14ac:dyDescent="0.25">
      <c r="B31" s="210"/>
      <c r="C31"/>
      <c r="D31"/>
      <c r="E31"/>
      <c r="F31"/>
      <c r="G31"/>
      <c r="H31"/>
      <c r="I31"/>
    </row>
    <row r="32" spans="2:9" s="17" customFormat="1" x14ac:dyDescent="0.25">
      <c r="B32" s="210"/>
      <c r="C32"/>
      <c r="D32"/>
      <c r="E32"/>
      <c r="F32"/>
      <c r="G32"/>
      <c r="H32"/>
      <c r="I32"/>
    </row>
    <row r="33" spans="2:9" s="17" customFormat="1" x14ac:dyDescent="0.25">
      <c r="B33" s="210"/>
      <c r="C33"/>
      <c r="D33"/>
      <c r="E33"/>
      <c r="F33"/>
      <c r="G33"/>
      <c r="H33"/>
      <c r="I33"/>
    </row>
  </sheetData>
  <pageMargins left="0.7" right="0.7" top="0.75" bottom="0.75" header="0.3" footer="0.3"/>
  <pageSetup paperSize="9" orientation="portrait" horizontalDpi="4294967295" verticalDpi="4294967295"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pRqlrG86jBBAFVn6Z/yK3uYXv5p5COexXHBPHvdg+dI=</DigestValue>
    </Reference>
    <Reference Type="http://www.w3.org/2000/09/xmldsig#Object" URI="#idOfficeObject">
      <DigestMethod Algorithm="http://www.w3.org/2001/04/xmlenc#sha256"/>
      <DigestValue>ZuDjrYHCsu1xJkXW+8nWeTfDKF216ht03Te55FXXkzA=</DigestValue>
    </Reference>
    <Reference Type="http://uri.etsi.org/01903#SignedProperties" URI="#idSignedProperties">
      <Transforms>
        <Transform Algorithm="http://www.w3.org/TR/2001/REC-xml-c14n-20010315"/>
      </Transforms>
      <DigestMethod Algorithm="http://www.w3.org/2001/04/xmlenc#sha256"/>
      <DigestValue>jo3epgW0JqD3IhfABDJMa6Dfti5A7fFm1o6DwvHp+K4=</DigestValue>
    </Reference>
  </SignedInfo>
  <SignatureValue>MeF3pM4PcrfHHsc/nREsM7cRCC8fUJwwz1U/9T5YiJ8HYd1cUplfYWC432COWVL1W6JOF2ezteWY
IsxeZzVlfTWZ5RMPkG//tIljNIoPTZ3n6MC9fkUNvijAaZOko5sl6DC3x2Tz/B4M7dW616vgXObp
xW02LrVZioMosU2pH80MZyrhU9RAfpLp+SK7ca320p3+eb7nxQ6TrTq4ZQCC/u9gMBCVcKePG7+J
hh4n4cw5rhxgUGYw3d7hIP7ng5wL/V/CwbAZSlKJ5fyUukWR6uvYWHs0C02nl4Rny/NnHGJuwR3Y
tA4lBbdy2uGz+shNHBCvL8Ao2RpEgkbhpN2ppA==</SignatureValue>
  <KeyInfo>
    <X509Data>
      <X509Certificate>MIIGVTCCBT2gAwIBAgIKLMXT7wADAAHiHjANBgkqhkiG9w0BAQsFADBKMRIwEAYKCZImiZPyLGQBGRYCZ2UxEzARBgoJkiaJk/IsZAEZFgNuYmcxHzAdBgNVBAMTFk5CRyBDbGFzcyAyIElOVCBTdWIgQ0EwHhcNMjEwNzA3MDkxMjIyWhcNMjMwNzA3MDkxMjIyWjBTMSswKQYDVQQKEyJKb2ludCBTdG9jayBDb21wYW55IFNpbGsgUm9hZCBCYW5rMSQwIgYDVQQDExtCQlQgLSBJcm1hIFBvdHNraHZlcmFzaHZpbGkwggEiMA0GCSqGSIb3DQEBAQUAA4IBDwAwggEKAoIBAQDGSxGuG2Fn0zV+dbnWNZKjrzIaR0PRq8abHf6SbqDAJ5VVKQtyrfyQaydR+aO3gVUpuCx3aKRRVZR+L8rW2wbX5nCuOfmMKDUYBtQ/D2s3XgSHr76WcgYFgyXd6/YASJTAyFV82bnL8FCd19qra1RId2D5oyUUg/VvEZj+vQT+KUWw9dzQWifItDn8czZDumIQm8GbL20dlO6ZXFgQ/h9QWTFFZw5C9MeSGDC8+YCrH2sPKbT1rWnajeCt4pJA6Q9JeW5pQKfsFGGSSR7cgy5DXRQNTK0JMoUQnd3sNMJvB/QGMIpbcG3pw89lkBeK5GZaGfFQertRZ+Yjv5aeUrbNAgMBAAGjggMyMIIDLjA8BgkrBgEEAYI3FQcELzAtBiUrBgEEAYI3FQjmsmCDjfVEhoGZCYO4oUqDvoRxBIPEkTOEg4hdAgFkAgEjMB0GA1UdJQQWMBQGCCsGAQUFBwMCBggrBgEFBQcDBDALBgNVHQ8EBAMCB4AwJwYJKwYBBAGCNxUKBBowGDAKBggrBgEFBQcDAjAKBggrBgEFBQcDBDAdBgNVHQ4EFgQUUywCuBYg4VOpH+CXvYR9o7wZICswHwYDVR0jBBgwFoAUwy7SL/BMLxnCJ4L89i6sarBJz8EwggElBgNVHR8EggEcMIIBGDCCARSgggEQoIIBDIaBx2xkYXA6Ly8vQ049TkJHJTIwQ2xhc3MlMjAyJTIwSU5UJTIwU3ViJTIwQ0EoMSksQ049bmJnLXN1YkNBLENOPUNEUCxDTj1QdWJsaWMlMjBLZXklMjBTZXJ2aWNlcyxDTj1TZXJ2aWNlcyxDTj1Db25maWd1cmF0aW9uLERDPW5iZyxEQz1nZT9jZXJ0aWZpY2F0ZVJldm9jYXRpb25MaXN0P2Jhc2U/b2JqZWN0Q2xhc3M9Y1JMRGlzdHJpYnV0aW9uUG9pbnSGQGh0dHA6Ly9jcmwubmJnLmdvdi5nZS9jYS9OQkclMjBDbGFzcyUyMDIlMjBJTlQlMjBTdWIlMjBDQSgxKS5jcmwwggEuBggrBgEFBQcBAQSCASAwggEcMIG6BggrBgEFBQcwAoaBrWxkYXA6Ly8vQ049TkJHJTIwQ2xhc3MlMjAyJTIwSU5UJTIwU3ViJTIwQ0EsQ049QUlBLENOPVB1YmxpYyUyMEtleSUyMFNlcnZpY2VzLENOPVNlcnZpY2VzLENOPUNvbmZpZ3VyYXRpb24sREM9bmJnLERDPWdlP2NBQ2VydGlmaWNhdGU/YmFzZT9vYmplY3RDbGFzcz1jZXJ0aWZpY2F0aW9uQXV0aG9yaXR5MF0GCCsGAQUFBzAChlFodHRwOi8vY3JsLm5iZy5nb3YuZ2UvY2EvbmJnLXN1YkNBLm5iZy5nZV9OQkclMjBDbGFzcyUyMDIlMjBJTlQlMjBTdWIlMjBDQSgzKS5jcnQwDQYJKoZIhvcNAQELBQADggEBAIhO8aNgaIFzsd0k36Y4p0jTIH8pq+qzz+1Isx/tJDBZFAyjWfMsbaStQR1FzIiU5fX8l206et3h36zRUm1gP9+P8hwW6kU75Zu5DNWXP4dHhDguUQauSPA3gXXVYxql8QxJ2HuxzSg2nAm8T481OkeUyfZ4z531oCUtNiL661clDGlhq9w/gVzgYPaoRI6dpaE6t3ZZAGQwGc45ra3RpNdxkM5h1uIs/KIxLNDEXlSb+mWtMeUCCT6BW/2w0jWIoMAVCWJ4mOAMw/dR20cNzKevghsNX29VVaS5sDYa0oz7nUqN0SMox5de8dvx6yuGBrsDvAX4Te4EOgvbY2pPKw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Transform>
          <Transform Algorithm="http://www.w3.org/TR/2001/REC-xml-c14n-20010315"/>
        </Transforms>
        <DigestMethod Algorithm="http://www.w3.org/2001/04/xmlenc#sha256"/>
        <DigestValue>QcZ3faH3LOOxTRgzTMAuudSqI15jYrO7KoNlNVufxus=</DigestValue>
      </Reference>
      <Reference URI="/xl/calcChain.xml?ContentType=application/vnd.openxmlformats-officedocument.spreadsheetml.calcChain+xml">
        <DigestMethod Algorithm="http://www.w3.org/2001/04/xmlenc#sha256"/>
        <DigestValue>2Ne5UuBzwdQQj8AE3lf86dhWgD53Ma29Q/VAl7eh17w=</DigestValue>
      </Reference>
      <Reference URI="/xl/comments1.xml?ContentType=application/vnd.openxmlformats-officedocument.spreadsheetml.comments+xml">
        <DigestMethod Algorithm="http://www.w3.org/2001/04/xmlenc#sha256"/>
        <DigestValue>aebWg7GDYQWfwxfIUKh5mE9rHrsw+CI6a0GtjPjvYEY=</DigestValue>
      </Reference>
      <Reference URI="/xl/comments2.xml?ContentType=application/vnd.openxmlformats-officedocument.spreadsheetml.comments+xml">
        <DigestMethod Algorithm="http://www.w3.org/2001/04/xmlenc#sha256"/>
        <DigestValue>zdk09GLwbGYnSnfj4sU0/ks6CS0+WM15bLrmBYKNoIg=</DigestValue>
      </Reference>
      <Reference URI="/xl/drawings/drawing1.xml?ContentType=application/vnd.openxmlformats-officedocument.drawing+xml">
        <DigestMethod Algorithm="http://www.w3.org/2001/04/xmlenc#sha256"/>
        <DigestValue>dW6UL3GtxpzyNVZDJ+VuCbV/va39iIqfyOl5ug4gfIY=</DigestValue>
      </Reference>
      <Reference URI="/xl/drawings/vmlDrawing1.vml?ContentType=application/vnd.openxmlformats-officedocument.vmlDrawing">
        <DigestMethod Algorithm="http://www.w3.org/2001/04/xmlenc#sha256"/>
        <DigestValue>6xGO2KIehRI7VtKySUq13YkV8taXsXaaWXa3DYwqxg8=</DigestValue>
      </Reference>
      <Reference URI="/xl/drawings/vmlDrawing2.vml?ContentType=application/vnd.openxmlformats-officedocument.vmlDrawing">
        <DigestMethod Algorithm="http://www.w3.org/2001/04/xmlenc#sha256"/>
        <DigestValue>q2803teiYDqDwDvfIpqIjHr3KTlszZdXFYq5akPCiW4=</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yojLcXPL4SikwWYRWMHJ4GIyvAOKeWt5829V9D7CMOs=</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8h2R+DqXjUsH05eBB2ZeN4BsgA63w+UXgeDFU6K+Ww8=</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72fUG5/UN+bgABv1oLXOrWb5+OEeML8pbP7/zTqLSdQ=</DigestValue>
      </Reference>
      <Reference URI="/xl/externalLinks/externalLink1.xml?ContentType=application/vnd.openxmlformats-officedocument.spreadsheetml.externalLink+xml">
        <DigestMethod Algorithm="http://www.w3.org/2001/04/xmlenc#sha256"/>
        <DigestValue>l5yDl2f4TmYCRNHJF9b3zQw0JsBmaPUJRpXswoVlhm0=</DigestValue>
      </Reference>
      <Reference URI="/xl/externalLinks/externalLink2.xml?ContentType=application/vnd.openxmlformats-officedocument.spreadsheetml.externalLink+xml">
        <DigestMethod Algorithm="http://www.w3.org/2001/04/xmlenc#sha256"/>
        <DigestValue>TbdKtlnI53gNtc08tQCZT73xQX+A79+p+mlNCXSsaTE=</DigestValue>
      </Reference>
      <Reference URI="/xl/externalLinks/externalLink3.xml?ContentType=application/vnd.openxmlformats-officedocument.spreadsheetml.externalLink+xml">
        <DigestMethod Algorithm="http://www.w3.org/2001/04/xmlenc#sha256"/>
        <DigestValue>Pm9glGcq5uLC+iQO5PWPO1RxTb84Y5fwanBcRLRtMC4=</DigestValue>
      </Reference>
      <Reference URI="/xl/printerSettings/printerSettings1.bin?ContentType=application/vnd.openxmlformats-officedocument.spreadsheetml.printerSettings">
        <DigestMethod Algorithm="http://www.w3.org/2001/04/xmlenc#sha256"/>
        <DigestValue>2m6CW85rBYKpJKifjkFVt0n58BwBksWMXfva2VqaA+I=</DigestValue>
      </Reference>
      <Reference URI="/xl/printerSettings/printerSettings10.bin?ContentType=application/vnd.openxmlformats-officedocument.spreadsheetml.printerSettings">
        <DigestMethod Algorithm="http://www.w3.org/2001/04/xmlenc#sha256"/>
        <DigestValue>16nRtTkTNfAdSTF0Lg1CT4t8t5VLf2B9wJs/PWFk54A=</DigestValue>
      </Reference>
      <Reference URI="/xl/printerSettings/printerSettings11.bin?ContentType=application/vnd.openxmlformats-officedocument.spreadsheetml.printerSettings">
        <DigestMethod Algorithm="http://www.w3.org/2001/04/xmlenc#sha256"/>
        <DigestValue>2m6CW85rBYKpJKifjkFVt0n58BwBksWMXfva2VqaA+I=</DigestValue>
      </Reference>
      <Reference URI="/xl/printerSettings/printerSettings12.bin?ContentType=application/vnd.openxmlformats-officedocument.spreadsheetml.printerSettings">
        <DigestMethod Algorithm="http://www.w3.org/2001/04/xmlenc#sha256"/>
        <DigestValue>p15fOjzmBTLGI8Klf+TI4woTVTHX8Q0l14vNf+jwiuE=</DigestValue>
      </Reference>
      <Reference URI="/xl/printerSettings/printerSettings13.bin?ContentType=application/vnd.openxmlformats-officedocument.spreadsheetml.printerSettings">
        <DigestMethod Algorithm="http://www.w3.org/2001/04/xmlenc#sha256"/>
        <DigestValue>16nRtTkTNfAdSTF0Lg1CT4t8t5VLf2B9wJs/PWFk54A=</DigestValue>
      </Reference>
      <Reference URI="/xl/printerSettings/printerSettings14.bin?ContentType=application/vnd.openxmlformats-officedocument.spreadsheetml.printerSettings">
        <DigestMethod Algorithm="http://www.w3.org/2001/04/xmlenc#sha256"/>
        <DigestValue>16nRtTkTNfAdSTF0Lg1CT4t8t5VLf2B9wJs/PWFk54A=</DigestValue>
      </Reference>
      <Reference URI="/xl/printerSettings/printerSettings15.bin?ContentType=application/vnd.openxmlformats-officedocument.spreadsheetml.printerSettings">
        <DigestMethod Algorithm="http://www.w3.org/2001/04/xmlenc#sha256"/>
        <DigestValue>16nRtTkTNfAdSTF0Lg1CT4t8t5VLf2B9wJs/PWFk54A=</DigestValue>
      </Reference>
      <Reference URI="/xl/printerSettings/printerSettings16.bin?ContentType=application/vnd.openxmlformats-officedocument.spreadsheetml.printerSettings">
        <DigestMethod Algorithm="http://www.w3.org/2001/04/xmlenc#sha256"/>
        <DigestValue>16nRtTkTNfAdSTF0Lg1CT4t8t5VLf2B9wJs/PWFk54A=</DigestValue>
      </Reference>
      <Reference URI="/xl/printerSettings/printerSettings17.bin?ContentType=application/vnd.openxmlformats-officedocument.spreadsheetml.printerSettings">
        <DigestMethod Algorithm="http://www.w3.org/2001/04/xmlenc#sha256"/>
        <DigestValue>16nRtTkTNfAdSTF0Lg1CT4t8t5VLf2B9wJs/PWFk54A=</DigestValue>
      </Reference>
      <Reference URI="/xl/printerSettings/printerSettings18.bin?ContentType=application/vnd.openxmlformats-officedocument.spreadsheetml.printerSettings">
        <DigestMethod Algorithm="http://www.w3.org/2001/04/xmlenc#sha256"/>
        <DigestValue>2m6CW85rBYKpJKifjkFVt0n58BwBksWMXfva2VqaA+I=</DigestValue>
      </Reference>
      <Reference URI="/xl/printerSettings/printerSettings19.bin?ContentType=application/vnd.openxmlformats-officedocument.spreadsheetml.printerSettings">
        <DigestMethod Algorithm="http://www.w3.org/2001/04/xmlenc#sha256"/>
        <DigestValue>16nRtTkTNfAdSTF0Lg1CT4t8t5VLf2B9wJs/PWFk54A=</DigestValue>
      </Reference>
      <Reference URI="/xl/printerSettings/printerSettings2.bin?ContentType=application/vnd.openxmlformats-officedocument.spreadsheetml.printerSettings">
        <DigestMethod Algorithm="http://www.w3.org/2001/04/xmlenc#sha256"/>
        <DigestValue>16nRtTkTNfAdSTF0Lg1CT4t8t5VLf2B9wJs/PWFk54A=</DigestValue>
      </Reference>
      <Reference URI="/xl/printerSettings/printerSettings20.bin?ContentType=application/vnd.openxmlformats-officedocument.spreadsheetml.printerSettings">
        <DigestMethod Algorithm="http://www.w3.org/2001/04/xmlenc#sha256"/>
        <DigestValue>BfOqFYncvTrOA0w5jBPLJpo6svE1gFZliFydlsU/uz4=</DigestValue>
      </Reference>
      <Reference URI="/xl/printerSettings/printerSettings21.bin?ContentType=application/vnd.openxmlformats-officedocument.spreadsheetml.printerSettings">
        <DigestMethod Algorithm="http://www.w3.org/2001/04/xmlenc#sha256"/>
        <DigestValue>zxLIGjiJ19gUsPtQr72salfkFKrVFBCr1X8320JEcsQ=</DigestValue>
      </Reference>
      <Reference URI="/xl/printerSettings/printerSettings22.bin?ContentType=application/vnd.openxmlformats-officedocument.spreadsheetml.printerSettings">
        <DigestMethod Algorithm="http://www.w3.org/2001/04/xmlenc#sha256"/>
        <DigestValue>qqKz7UtelGHdfiWdqNc1EvL8LqlQ7O4MTpeoyQcgyv0=</DigestValue>
      </Reference>
      <Reference URI="/xl/printerSettings/printerSettings23.bin?ContentType=application/vnd.openxmlformats-officedocument.spreadsheetml.printerSettings">
        <DigestMethod Algorithm="http://www.w3.org/2001/04/xmlenc#sha256"/>
        <DigestValue>nkR1lu9OLM1UMxWiPa7wm3YcnQOlFOICy95qYiodDz0=</DigestValue>
      </Reference>
      <Reference URI="/xl/printerSettings/printerSettings24.bin?ContentType=application/vnd.openxmlformats-officedocument.spreadsheetml.printerSettings">
        <DigestMethod Algorithm="http://www.w3.org/2001/04/xmlenc#sha256"/>
        <DigestValue>2bvX94YA3UVSaKlpfCjo157kRTaGD9ZFW7t96/Nk1uk=</DigestValue>
      </Reference>
      <Reference URI="/xl/printerSettings/printerSettings25.bin?ContentType=application/vnd.openxmlformats-officedocument.spreadsheetml.printerSettings">
        <DigestMethod Algorithm="http://www.w3.org/2001/04/xmlenc#sha256"/>
        <DigestValue>SWiohiWSuPjjcblZxueyphOzVidWJvXmdfCiNQW6SiY=</DigestValue>
      </Reference>
      <Reference URI="/xl/printerSettings/printerSettings26.bin?ContentType=application/vnd.openxmlformats-officedocument.spreadsheetml.printerSettings">
        <DigestMethod Algorithm="http://www.w3.org/2001/04/xmlenc#sha256"/>
        <DigestValue>SWiohiWSuPjjcblZxueyphOzVidWJvXmdfCiNQW6SiY=</DigestValue>
      </Reference>
      <Reference URI="/xl/printerSettings/printerSettings27.bin?ContentType=application/vnd.openxmlformats-officedocument.spreadsheetml.printerSettings">
        <DigestMethod Algorithm="http://www.w3.org/2001/04/xmlenc#sha256"/>
        <DigestValue>qqKz7UtelGHdfiWdqNc1EvL8LqlQ7O4MTpeoyQcgyv0=</DigestValue>
      </Reference>
      <Reference URI="/xl/printerSettings/printerSettings28.bin?ContentType=application/vnd.openxmlformats-officedocument.spreadsheetml.printerSettings">
        <DigestMethod Algorithm="http://www.w3.org/2001/04/xmlenc#sha256"/>
        <DigestValue>qqKz7UtelGHdfiWdqNc1EvL8LqlQ7O4MTpeoyQcgyv0=</DigestValue>
      </Reference>
      <Reference URI="/xl/printerSettings/printerSettings29.bin?ContentType=application/vnd.openxmlformats-officedocument.spreadsheetml.printerSettings">
        <DigestMethod Algorithm="http://www.w3.org/2001/04/xmlenc#sha256"/>
        <DigestValue>ze+MZOtihPj9dKeV/Dz5QESpeY6Fdwmnkxhrh69STxA=</DigestValue>
      </Reference>
      <Reference URI="/xl/printerSettings/printerSettings3.bin?ContentType=application/vnd.openxmlformats-officedocument.spreadsheetml.printerSettings">
        <DigestMethod Algorithm="http://www.w3.org/2001/04/xmlenc#sha256"/>
        <DigestValue>16nRtTkTNfAdSTF0Lg1CT4t8t5VLf2B9wJs/PWFk54A=</DigestValue>
      </Reference>
      <Reference URI="/xl/printerSettings/printerSettings4.bin?ContentType=application/vnd.openxmlformats-officedocument.spreadsheetml.printerSettings">
        <DigestMethod Algorithm="http://www.w3.org/2001/04/xmlenc#sha256"/>
        <DigestValue>16nRtTkTNfAdSTF0Lg1CT4t8t5VLf2B9wJs/PWFk54A=</DigestValue>
      </Reference>
      <Reference URI="/xl/printerSettings/printerSettings5.bin?ContentType=application/vnd.openxmlformats-officedocument.spreadsheetml.printerSettings">
        <DigestMethod Algorithm="http://www.w3.org/2001/04/xmlenc#sha256"/>
        <DigestValue>qN7vYk1eN5ULWBuJSATOOj4n2FCm1KiSIay9e7HEYK0=</DigestValue>
      </Reference>
      <Reference URI="/xl/printerSettings/printerSettings6.bin?ContentType=application/vnd.openxmlformats-officedocument.spreadsheetml.printerSettings">
        <DigestMethod Algorithm="http://www.w3.org/2001/04/xmlenc#sha256"/>
        <DigestValue>Q8ahkQxToXAAaJTDZsE/3PCISD9tjlKv7EXjMcnO6qc=</DigestValue>
      </Reference>
      <Reference URI="/xl/printerSettings/printerSettings7.bin?ContentType=application/vnd.openxmlformats-officedocument.spreadsheetml.printerSettings">
        <DigestMethod Algorithm="http://www.w3.org/2001/04/xmlenc#sha256"/>
        <DigestValue>16nRtTkTNfAdSTF0Lg1CT4t8t5VLf2B9wJs/PWFk54A=</DigestValue>
      </Reference>
      <Reference URI="/xl/printerSettings/printerSettings8.bin?ContentType=application/vnd.openxmlformats-officedocument.spreadsheetml.printerSettings">
        <DigestMethod Algorithm="http://www.w3.org/2001/04/xmlenc#sha256"/>
        <DigestValue>6Qz4DajBxwRFt5OP780J6gjqX/Edufokf0FTsT+kcL4=</DigestValue>
      </Reference>
      <Reference URI="/xl/printerSettings/printerSettings9.bin?ContentType=application/vnd.openxmlformats-officedocument.spreadsheetml.printerSettings">
        <DigestMethod Algorithm="http://www.w3.org/2001/04/xmlenc#sha256"/>
        <DigestValue>6Qz4DajBxwRFt5OP780J6gjqX/Edufokf0FTsT+kcL4=</DigestValue>
      </Reference>
      <Reference URI="/xl/sharedStrings.xml?ContentType=application/vnd.openxmlformats-officedocument.spreadsheetml.sharedStrings+xml">
        <DigestMethod Algorithm="http://www.w3.org/2001/04/xmlenc#sha256"/>
        <DigestValue>5W3nDA1BZedDsqq9VGaWZKxz+MDDGDDC0zlY5mXsK9w=</DigestValue>
      </Reference>
      <Reference URI="/xl/styles.xml?ContentType=application/vnd.openxmlformats-officedocument.spreadsheetml.styles+xml">
        <DigestMethod Algorithm="http://www.w3.org/2001/04/xmlenc#sha256"/>
        <DigestValue>eqFOFnoCq0wXr10qskal3KvMnOHLjS9MotE3eu/ColA=</DigestValue>
      </Reference>
      <Reference URI="/xl/theme/theme1.xml?ContentType=application/vnd.openxmlformats-officedocument.theme+xml">
        <DigestMethod Algorithm="http://www.w3.org/2001/04/xmlenc#sha256"/>
        <DigestValue>sWEG9CKfbs5tdEJrPnP/amd98pCNKgb3bvAyn6J8AoI=</DigestValue>
      </Reference>
      <Reference URI="/xl/threadedComments/threadedComment1.xml?ContentType=application/vnd.ms-excel.threadedcomments+xml">
        <DigestMethod Algorithm="http://www.w3.org/2001/04/xmlenc#sha256"/>
        <DigestValue>FL6CLRYfR3D7VoBgiVBdGm/heP+OIHlIzhjfVRwBVYA=</DigestValue>
      </Reference>
      <Reference URI="/xl/workbook.xml?ContentType=application/vnd.openxmlformats-officedocument.spreadsheetml.sheet.main+xml">
        <DigestMethod Algorithm="http://www.w3.org/2001/04/xmlenc#sha256"/>
        <DigestValue>KQGu+Cv1BE5XpSmU7F8EL+lSfUL2COq8J/2lvL98vdk=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sBx0b9ghpBgbSA3BdECTuvRo+W0u0qgziEXskoG5SVQ=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QiDCyON6/l/Ti8hBcEpg68sz+6NJGWbPiZMQQy/y0eQ=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lBeqUj1qK2/vnhtNCLt302CpCXmgOv0sTj3sJJf0NKU=</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GudxyiwDPpydA2fYQ1aukyMFrmDZHYsnD6c9W6za4Qs=</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rLdvf3yY2ekrKu60idP2MsLKORy6SOjqi0FnsyMynGM=</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HTYaQi0KtdQ+B1oDWji35M/0dutqOPx8jsY1TtQMpYg=</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g+lUxrbi/VMbCtEnyHbMjSNjG5WBw/3Kqb/s9D39uLA=</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k1lyfwqmmD/+IoVTg0kz9LzXUr1Uk3Si/nXVc+rnGMI=</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3BU9j2nE/T0n7gCQLFZTcYggRvLBqeLDRh+2LLtPr1I=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NOzrAoie0/uBdwjQ1t6FltVS4zSZCt6ydU5ElhoTYsg=</DigestValue>
      </Reference>
      <Reference URI="/xl/worksheets/sheet10.xml?ContentType=application/vnd.openxmlformats-officedocument.spreadsheetml.worksheet+xml">
        <DigestMethod Algorithm="http://www.w3.org/2001/04/xmlenc#sha256"/>
        <DigestValue>oM2wHM6XLsTf2KKL47pIYYJfzwudv3DAucMUATbKOZo=</DigestValue>
      </Reference>
      <Reference URI="/xl/worksheets/sheet11.xml?ContentType=application/vnd.openxmlformats-officedocument.spreadsheetml.worksheet+xml">
        <DigestMethod Algorithm="http://www.w3.org/2001/04/xmlenc#sha256"/>
        <DigestValue>Pvj2guIvpcD5xxGEK2F9U417tNl4UqwPRQ6Dw8XhNPA=</DigestValue>
      </Reference>
      <Reference URI="/xl/worksheets/sheet12.xml?ContentType=application/vnd.openxmlformats-officedocument.spreadsheetml.worksheet+xml">
        <DigestMethod Algorithm="http://www.w3.org/2001/04/xmlenc#sha256"/>
        <DigestValue>Ovka+2JwmkDYjVRinI9ZcwW7PoUTZWf4eLJh1Vetjw8=</DigestValue>
      </Reference>
      <Reference URI="/xl/worksheets/sheet13.xml?ContentType=application/vnd.openxmlformats-officedocument.spreadsheetml.worksheet+xml">
        <DigestMethod Algorithm="http://www.w3.org/2001/04/xmlenc#sha256"/>
        <DigestValue>6Q86pdwfy0dvZsdTFJuR4+m8PWB49oq2TFFeC1fFfMM=</DigestValue>
      </Reference>
      <Reference URI="/xl/worksheets/sheet14.xml?ContentType=application/vnd.openxmlformats-officedocument.spreadsheetml.worksheet+xml">
        <DigestMethod Algorithm="http://www.w3.org/2001/04/xmlenc#sha256"/>
        <DigestValue>O0NW3qdqgPwogFHPt0Bf9Ryo+UnT1lxtB1h5PmQVZrs=</DigestValue>
      </Reference>
      <Reference URI="/xl/worksheets/sheet15.xml?ContentType=application/vnd.openxmlformats-officedocument.spreadsheetml.worksheet+xml">
        <DigestMethod Algorithm="http://www.w3.org/2001/04/xmlenc#sha256"/>
        <DigestValue>unEiJaLlVJAHGlldnE92D+lpv1Fb6qnTeK7WfCLp8Ps=</DigestValue>
      </Reference>
      <Reference URI="/xl/worksheets/sheet16.xml?ContentType=application/vnd.openxmlformats-officedocument.spreadsheetml.worksheet+xml">
        <DigestMethod Algorithm="http://www.w3.org/2001/04/xmlenc#sha256"/>
        <DigestValue>HlK8Q81/SseGnl3tMPSLiW2U5e5sfKFAdbX1F5/Oc5k=</DigestValue>
      </Reference>
      <Reference URI="/xl/worksheets/sheet17.xml?ContentType=application/vnd.openxmlformats-officedocument.spreadsheetml.worksheet+xml">
        <DigestMethod Algorithm="http://www.w3.org/2001/04/xmlenc#sha256"/>
        <DigestValue>KMaaIFEbav9mK6oPBjg7SPZK8UplaTmsqJWrv5W4OwU=</DigestValue>
      </Reference>
      <Reference URI="/xl/worksheets/sheet18.xml?ContentType=application/vnd.openxmlformats-officedocument.spreadsheetml.worksheet+xml">
        <DigestMethod Algorithm="http://www.w3.org/2001/04/xmlenc#sha256"/>
        <DigestValue>zynnglTvf7m2u9tgJGtzs7Wht9PpUhtixpjRnusjWpw=</DigestValue>
      </Reference>
      <Reference URI="/xl/worksheets/sheet19.xml?ContentType=application/vnd.openxmlformats-officedocument.spreadsheetml.worksheet+xml">
        <DigestMethod Algorithm="http://www.w3.org/2001/04/xmlenc#sha256"/>
        <DigestValue>WeDILdjdnM1pWJI0EWk93XoAQegK+QFyfLTr3wajxxs=</DigestValue>
      </Reference>
      <Reference URI="/xl/worksheets/sheet2.xml?ContentType=application/vnd.openxmlformats-officedocument.spreadsheetml.worksheet+xml">
        <DigestMethod Algorithm="http://www.w3.org/2001/04/xmlenc#sha256"/>
        <DigestValue>Gmc8GyI5CarPigmue9RdkaIcOvzTdrDSheyR1FHkylk=</DigestValue>
      </Reference>
      <Reference URI="/xl/worksheets/sheet20.xml?ContentType=application/vnd.openxmlformats-officedocument.spreadsheetml.worksheet+xml">
        <DigestMethod Algorithm="http://www.w3.org/2001/04/xmlenc#sha256"/>
        <DigestValue>5+RuZHBkL1//yExilWp/JRgNuBefQcnEwrHlqOyG1eI=</DigestValue>
      </Reference>
      <Reference URI="/xl/worksheets/sheet21.xml?ContentType=application/vnd.openxmlformats-officedocument.spreadsheetml.worksheet+xml">
        <DigestMethod Algorithm="http://www.w3.org/2001/04/xmlenc#sha256"/>
        <DigestValue>RPjNATeeRc/x0GbpdgB8vuON8ijWkALeHAmLlaKLAoQ=</DigestValue>
      </Reference>
      <Reference URI="/xl/worksheets/sheet22.xml?ContentType=application/vnd.openxmlformats-officedocument.spreadsheetml.worksheet+xml">
        <DigestMethod Algorithm="http://www.w3.org/2001/04/xmlenc#sha256"/>
        <DigestValue>96TCp20htXQotib+d9FQ0XKbUhCk8458S/WYYbyr7nM=</DigestValue>
      </Reference>
      <Reference URI="/xl/worksheets/sheet23.xml?ContentType=application/vnd.openxmlformats-officedocument.spreadsheetml.worksheet+xml">
        <DigestMethod Algorithm="http://www.w3.org/2001/04/xmlenc#sha256"/>
        <DigestValue>HA/gVjHOakWkeAWAdAZ7/yVW+2fo+fxeGeBc9ZfJBHQ=</DigestValue>
      </Reference>
      <Reference URI="/xl/worksheets/sheet24.xml?ContentType=application/vnd.openxmlformats-officedocument.spreadsheetml.worksheet+xml">
        <DigestMethod Algorithm="http://www.w3.org/2001/04/xmlenc#sha256"/>
        <DigestValue>VEcBpVe6gs4BOuB7J7A9x0CFh3/3wMy3/OujJYuNgAI=</DigestValue>
      </Reference>
      <Reference URI="/xl/worksheets/sheet25.xml?ContentType=application/vnd.openxmlformats-officedocument.spreadsheetml.worksheet+xml">
        <DigestMethod Algorithm="http://www.w3.org/2001/04/xmlenc#sha256"/>
        <DigestValue>GcZUEN88u4HPPVdQClzBLjNT/pjtsx7Ap2f7gltTkNs=</DigestValue>
      </Reference>
      <Reference URI="/xl/worksheets/sheet26.xml?ContentType=application/vnd.openxmlformats-officedocument.spreadsheetml.worksheet+xml">
        <DigestMethod Algorithm="http://www.w3.org/2001/04/xmlenc#sha256"/>
        <DigestValue>vocPduMSQmaaGceLLnIphV7bySyAwNe9rPC+ab1SXkU=</DigestValue>
      </Reference>
      <Reference URI="/xl/worksheets/sheet27.xml?ContentType=application/vnd.openxmlformats-officedocument.spreadsheetml.worksheet+xml">
        <DigestMethod Algorithm="http://www.w3.org/2001/04/xmlenc#sha256"/>
        <DigestValue>nz7AwY21c1bTFB1tCIQgNuo6ORjSvailUpGhNFlMGlU=</DigestValue>
      </Reference>
      <Reference URI="/xl/worksheets/sheet28.xml?ContentType=application/vnd.openxmlformats-officedocument.spreadsheetml.worksheet+xml">
        <DigestMethod Algorithm="http://www.w3.org/2001/04/xmlenc#sha256"/>
        <DigestValue>w8Gtbpl3uWDiEBPkzET28ZgdYPOyvF4f2rp3Zi3CP9g=</DigestValue>
      </Reference>
      <Reference URI="/xl/worksheets/sheet29.xml?ContentType=application/vnd.openxmlformats-officedocument.spreadsheetml.worksheet+xml">
        <DigestMethod Algorithm="http://www.w3.org/2001/04/xmlenc#sha256"/>
        <DigestValue>oMTp8ZWtB5s0t050SitBw9yF3qKO7DfZJ4P1wKRQdYQ=</DigestValue>
      </Reference>
      <Reference URI="/xl/worksheets/sheet3.xml?ContentType=application/vnd.openxmlformats-officedocument.spreadsheetml.worksheet+xml">
        <DigestMethod Algorithm="http://www.w3.org/2001/04/xmlenc#sha256"/>
        <DigestValue>nqahQ11Rfmh2cF/RoJW5YGlAIzcDgcJhIgXebO3aAM4=</DigestValue>
      </Reference>
      <Reference URI="/xl/worksheets/sheet4.xml?ContentType=application/vnd.openxmlformats-officedocument.spreadsheetml.worksheet+xml">
        <DigestMethod Algorithm="http://www.w3.org/2001/04/xmlenc#sha256"/>
        <DigestValue>MoOQfKrT/4FrJyuXHwlOEzPV9980gvQkETaXkyNArUY=</DigestValue>
      </Reference>
      <Reference URI="/xl/worksheets/sheet5.xml?ContentType=application/vnd.openxmlformats-officedocument.spreadsheetml.worksheet+xml">
        <DigestMethod Algorithm="http://www.w3.org/2001/04/xmlenc#sha256"/>
        <DigestValue>FdfQktfaK/qwddX+xgg1RgjZqvQwxvovjxIn4au68Cg=</DigestValue>
      </Reference>
      <Reference URI="/xl/worksheets/sheet6.xml?ContentType=application/vnd.openxmlformats-officedocument.spreadsheetml.worksheet+xml">
        <DigestMethod Algorithm="http://www.w3.org/2001/04/xmlenc#sha256"/>
        <DigestValue>3LOPF2qnb1ivrklrsXTQ8iGGCUgtPtbBTCdaCiyS4wA=</DigestValue>
      </Reference>
      <Reference URI="/xl/worksheets/sheet7.xml?ContentType=application/vnd.openxmlformats-officedocument.spreadsheetml.worksheet+xml">
        <DigestMethod Algorithm="http://www.w3.org/2001/04/xmlenc#sha256"/>
        <DigestValue>XbLHA7Z9HnNQGulFXMrknKQkV8PTk0gZBkXB+9luFb8=</DigestValue>
      </Reference>
      <Reference URI="/xl/worksheets/sheet8.xml?ContentType=application/vnd.openxmlformats-officedocument.spreadsheetml.worksheet+xml">
        <DigestMethod Algorithm="http://www.w3.org/2001/04/xmlenc#sha256"/>
        <DigestValue>voH4nVmBOJMA+WYGTVn1vFNNuUO7UxLC9j90XPsRsRs=</DigestValue>
      </Reference>
      <Reference URI="/xl/worksheets/sheet9.xml?ContentType=application/vnd.openxmlformats-officedocument.spreadsheetml.worksheet+xml">
        <DigestMethod Algorithm="http://www.w3.org/2001/04/xmlenc#sha256"/>
        <DigestValue>fwBR+0nV5crpyKiywiDF+enxUT4BAflq9FJoh+743ng=</DigestValue>
      </Reference>
    </Manifest>
    <SignatureProperties>
      <SignatureProperty Id="idSignatureTime" Target="#idPackageSignature">
        <mdssi:SignatureTime xmlns:mdssi="http://schemas.openxmlformats.org/package/2006/digital-signature">
          <mdssi:Format>YYYY-MM-DDThh:mm:ssTZD</mdssi:Format>
          <mdssi:Value>2023-03-01T10:58:46Z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16.0.16026/24</OfficeVersion>
          <ApplicationVersion>16.0.16026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2023-03-01T10:58:46Z</xd:SigningTime>
          <xd:SigningCertificate>
            <xd:Cert>
              <xd:CertDigest>
                <DigestMethod Algorithm="http://www.w3.org/2001/04/xmlenc#sha256"/>
                <DigestValue>W5uQS3rNqegl8jIe1lbbnCqJ1LuGOykMbFnHCovsq9Y=</DigestValue>
              </xd:CertDigest>
              <xd:IssuerSerial>
                <X509IssuerName>CN=NBG Class 2 INT Sub CA, DC=nbg, DC=ge</X509IssuerName>
                <X509SerialNumber>211433405253659492737566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gDCCA2igAwIBAgIKYbTEEAAAAAAAoTANBgkqhkiG9w0BAQsFADBHMRIwEAYKCZImiZPyLGQBGRYCZ2UxEzARBgoJkiaJk/IsZAEZFgNuYmcxHDAaBgNVBAMTE05CRyBDbGFzcyAxIFJvb3QgQ0EwHhcNMjEwMzIxMDYzNzI5WhcNMjUxMTI0MjI0OTMzWjBKMRIwEAYKCZImiZPyLGQBGRYCZ2UxEzARBgoJkiaJk/IsZAEZFgNuYmcxHzAdBgNVBAMTFk5CRyBDbGFzcyAyIElOVCBTdWIgQ0EwggEiMA0GCSqGSIb3DQEBAQUAA4IBDwAwggEKAoIBAQCzZc/9jUbS4Uinp9r8TQ9taryMlFEQzOqa5sdTa24xdN4k+ubo6S63dnWGe8dBZecLWY1kSzGBTPyKwZaKihRtlg4jqYqJPpuBh4PA22LaxUV5WJOO6k5gMGVN34DkZ9YVRcSPS7BkkA3FvPd9iW8EknVdRCK3JvfeBZF+eV0MDu3vYOw4OpA+Kx9oQdPT1OKgqrtpV23d4tV667AzNSGVPBnt+EfspbD4hKw1ARpFXwg0a6gtMwtinaBtXOqrpVEUY5oKIiD+lkArl9FuByYxYXttxcYqe2SYnBjKehHoH2BG8QXma8XFUZSs+ipQn6tB7YPjTh0rCHx9bRgcsWBpAgMBAAGjggFpMIIBZTASBgkrBgEEAYI3FQEEBQIDAQADMCMGCSsGAQQBgjcVAgQWBBTr5fKvHKd0Pip0sxFeH2mviCb3KjAdBgNVHQ4EFgQUwy7SL/BMLxnCJ4L89i6sarBJz8EwGQYJKwYBBAGCNxQCBAweCgBTAHUAYgBDAEEwCwYDVR0PBAQDAgGGMA8GA1UdEwEB/wQFMAMBAf8wHwYDVR0jBBgwFoAU6CYsCoPW18Do/q4IevdFE0cp8hkwSQYDVR0fBEIwQDA+oDygOoY4aHR0cDovL2NybC5uYmcuZ292LmdlL2NhL05CRyUyMENsYXNzJTIwMSUyMFJvb3QlMjBDQS5jcmwwZgYIKwYBBQUHAQEEWjBYMFYGCCsGAQUFBzAChkpodHRwOi8vY3JsLm5iZy5nb3YuZ2UvY2EvbmJnLXJvb3RDQS5uYmcuZ2VfTkJHJTIwQ2xhc3MlMjAxJTIwUm9vdCUyMENBLmNydDANBgkqhkiG9w0BAQsFAAOCAQEAAVMBf6sJWsuH4cEqVr/vLVjY4BtCNZ/y45iiB8oesuSBxB8PzpEpauUgkwFcXrqrrGYxmDQVxU1s6hKLYH6xtnGaOPcV5DESkWcnBed7GqXrGcTOF8HFezmDRKDWXhad6pEwxNTk3KfDNQg/Qt7iELbontj9Ao2gIfqi+YVunxXADsO32sqsDz9iw9+3GJsLhWRF/P4d+dVAoT5dY8GAhgjyQTvAo9DxSK895byMVyZzWMWbLMtdCSjuavghy75JIK2OY9TYDoMv4H/fcEysQr14hnKC7oyluRE6UFgiGsWRzCdt3TcI/1BqHKZcFiSKG4gacIF4GyCXHdzd/gYLyQ==</xd:EncapsulatedX509Certificate>
            <xd:EncapsulatedX509Certificate>MIIDfjCCAmagAwIBAgIQWk0Eq2kmi5NMOEEOPGSixjANBgkqhkiG9w0BAQUFADBHMRIwEAYKCZImiZPyLGQBGRYCZ2UxEzARBgoJkiaJk/IsZAEZFgNuYmcxHDAaBgNVBAMTE05CRyBDbGFzcyAxIFJvb3QgQ0EwHhcNMTAxMTI0MjIzOTM0WhcNMjUxMTI0MjI0OTMzWjBHMRIwEAYKCZImiZPyLGQBGRYCZ2UxEzARBgoJkiaJk/IsZAEZFgNuYmcxHDAaBgNVBAMTE05CRyBDbGFzcyAxIFJvb3QgQ0EwggEiMA0GCSqGSIb3DQEBAQUAA4IBDwAwggEKAoIBAQC10LJuvb/cvZzGrHQLwHwBf+8UUxQYtOZKWzNTNgQ6N+4mZ1Z+APzEzWArGAOb+1saGjZxbln1SzXBVWjg9K/YwNojoRUgpMsgwhlfmqNVKTaJh9isLx0V7MNN+/9yZgspe2n/Enga4TaDzPsW9G8cfmTGkE12spVYnphGsz49Nz6mP907sT2efkca9Wgh7lo8UthX5UcpIFbsXa4W53Txg97zyD8nxs701yiZT/2qSPWUaulMG+scanSqnMUb0oifwX6HfpMH20cGs6vUWlZuJkDX3M0XCSMqqnLC3IBQNxkggONyu2Yo63puU5SsTCdsZspgYq3k6o88xB1+53X9AgMBAAGjZjBkMBMGCSsGAQQBgjcUAgQGHgQAQwBBMAsGA1UdDwQEAwIBhjAPBgNVHRMBAf8EBTADAQH/MB0GA1UdDgQWBBToJiwKg9bXwOj+rgh690UTRynyGTAQBgkrBgEEAYI3FQEEAwIBADANBgkqhkiG9w0BAQUFAAOCAQEAWsTvb+7fJL82wQBXrOrRXtBRInSKOve5YoXd43N9iylXSLHndIi5wiWEevExappJOD/d5QakbWAnT05kArleAPtPQYb7zazvnmC48CDFIPocHESAYjUnqixMnHFdpFr0+m1TArbZLVNOG65lc9o1kKSMv7dMlAlbNaL428TEnDK/TmVrLhwzsuhpu5yTscSNiKHVFSGA7N5IMYCU7Q/fPuhlAkoz5lfkJc3pxPXH1Fjjd+KE8PxfNmkpMduZBOJu4Eu7zW5MVyeGzUqGGgqED8VzO+XK7choDlUQz5GPoYBQhJlLzFg8cvNWfgmRNq3zuqoiH/spf7RGQCufR5wJqA==</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RC</vt:lpstr>
      <vt:lpstr>3. 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2022-10-26T17:04:29Z</dcterms:created>
  <dcterms:modified xsi:type="dcterms:W3CDTF">2023-03-01T10:58:38Z</dcterms:modified>
</cp:coreProperties>
</file>