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2052" windowWidth="15576" windowHeight="6876" tabRatio="919" activeTab="5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10. CC2" sheetId="69" r:id="rId11"/>
    <sheet name="11. CRWA " sheetId="90" r:id="rId12"/>
    <sheet name="12. CRM" sheetId="64" r:id="rId13"/>
    <sheet name="13. CRME " sheetId="91" r:id="rId14"/>
    <sheet name="14. LCR" sheetId="93" r:id="rId15"/>
    <sheet name="15. CCR " sheetId="92" r:id="rId16"/>
  </sheets>
  <externalReferences>
    <externalReference r:id="rId17"/>
    <externalReference r:id="rId18"/>
    <externalReference r:id="rId19"/>
    <externalReference r:id="rId20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1">#REF!</definedName>
    <definedName name="ACC_BALACC" localSheetId="13">#REF!</definedName>
    <definedName name="ACC_BALACC" localSheetId="14">#REF!</definedName>
    <definedName name="ACC_BALACC" localSheetId="15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1">#REF!</definedName>
    <definedName name="ACC_CRS" localSheetId="13">#REF!</definedName>
    <definedName name="ACC_CRS" localSheetId="14">#REF!</definedName>
    <definedName name="ACC_CRS" localSheetId="15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1">#REF!</definedName>
    <definedName name="ACC_DBS" localSheetId="13">#REF!</definedName>
    <definedName name="ACC_DBS" localSheetId="14">#REF!</definedName>
    <definedName name="ACC_DBS" localSheetId="15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1">#REF!</definedName>
    <definedName name="ACC_ISO" localSheetId="13">#REF!</definedName>
    <definedName name="ACC_ISO" localSheetId="14">#REF!</definedName>
    <definedName name="ACC_ISO" localSheetId="15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1">#REF!</definedName>
    <definedName name="ACC_SALDO" localSheetId="13">#REF!</definedName>
    <definedName name="ACC_SALDO" localSheetId="14">#REF!</definedName>
    <definedName name="ACC_SALDO" localSheetId="15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1">#REF!</definedName>
    <definedName name="BS_BALACC" localSheetId="13">#REF!</definedName>
    <definedName name="BS_BALACC" localSheetId="14">#REF!</definedName>
    <definedName name="BS_BALACC" localSheetId="15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1">#REF!</definedName>
    <definedName name="BS_BALANCE" localSheetId="13">#REF!</definedName>
    <definedName name="BS_BALANCE" localSheetId="14">#REF!</definedName>
    <definedName name="BS_BALANCE" localSheetId="15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1">#REF!</definedName>
    <definedName name="BS_CR" localSheetId="13">#REF!</definedName>
    <definedName name="BS_CR" localSheetId="14">#REF!</definedName>
    <definedName name="BS_CR" localSheetId="15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1">#REF!</definedName>
    <definedName name="BS_CR_EQU" localSheetId="13">#REF!</definedName>
    <definedName name="BS_CR_EQU" localSheetId="14">#REF!</definedName>
    <definedName name="BS_CR_EQU" localSheetId="15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1">#REF!</definedName>
    <definedName name="BS_DB" localSheetId="13">#REF!</definedName>
    <definedName name="BS_DB" localSheetId="14">#REF!</definedName>
    <definedName name="BS_DB" localSheetId="15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1">#REF!</definedName>
    <definedName name="BS_DB_EQU" localSheetId="13">#REF!</definedName>
    <definedName name="BS_DB_EQU" localSheetId="14">#REF!</definedName>
    <definedName name="BS_DB_EQU" localSheetId="15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1">#REF!</definedName>
    <definedName name="BS_DT" localSheetId="13">#REF!</definedName>
    <definedName name="BS_DT" localSheetId="14">#REF!</definedName>
    <definedName name="BS_DT" localSheetId="15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1">#REF!</definedName>
    <definedName name="BS_ISO" localSheetId="13">#REF!</definedName>
    <definedName name="BS_ISO" localSheetId="14">#REF!</definedName>
    <definedName name="BS_ISO" localSheetId="15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1">#REF!</definedName>
    <definedName name="CurrentDate" localSheetId="13">#REF!</definedName>
    <definedName name="CurrentDate" localSheetId="14">#REF!</definedName>
    <definedName name="CurrentDate" localSheetId="15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45621" calcMode="autoNoTable"/>
</workbook>
</file>

<file path=xl/calcChain.xml><?xml version="1.0" encoding="utf-8"?>
<calcChain xmlns="http://schemas.openxmlformats.org/spreadsheetml/2006/main">
  <c r="G14" i="91" l="1"/>
  <c r="F14" i="91"/>
  <c r="K24" i="93" l="1"/>
  <c r="H24" i="93"/>
  <c r="J23" i="93"/>
  <c r="K23" i="93" s="1"/>
  <c r="K25" i="93" s="1"/>
  <c r="I23" i="93"/>
  <c r="I25" i="93" s="1"/>
  <c r="G23" i="93"/>
  <c r="G25" i="93" s="1"/>
  <c r="F23" i="93"/>
  <c r="H23" i="93" s="1"/>
  <c r="H25" i="93" s="1"/>
  <c r="E14" i="91"/>
  <c r="D14" i="91"/>
  <c r="C43" i="69"/>
  <c r="C45" i="69" s="1"/>
  <c r="C35" i="69"/>
  <c r="C37" i="69" s="1"/>
  <c r="C25" i="69"/>
  <c r="C23" i="69"/>
  <c r="C22" i="69"/>
  <c r="C21" i="69"/>
  <c r="C14" i="69"/>
  <c r="C47" i="89"/>
  <c r="C52" i="89" s="1"/>
  <c r="C43" i="89"/>
  <c r="C35" i="89"/>
  <c r="C31" i="89"/>
  <c r="C30" i="89" s="1"/>
  <c r="C41" i="89" s="1"/>
  <c r="C28" i="89"/>
  <c r="C12" i="89"/>
  <c r="C6" i="89"/>
  <c r="D13" i="86"/>
  <c r="C13" i="86"/>
  <c r="D6" i="86"/>
  <c r="C6" i="86"/>
  <c r="H53" i="75"/>
  <c r="E53" i="75"/>
  <c r="H52" i="75"/>
  <c r="E52" i="75"/>
  <c r="H51" i="75"/>
  <c r="E51" i="75"/>
  <c r="H50" i="75"/>
  <c r="E50" i="75"/>
  <c r="H49" i="75"/>
  <c r="E49" i="75"/>
  <c r="H48" i="75"/>
  <c r="E48" i="75"/>
  <c r="H47" i="75"/>
  <c r="E47" i="75"/>
  <c r="H46" i="75"/>
  <c r="E46" i="75"/>
  <c r="H45" i="75"/>
  <c r="E45" i="75"/>
  <c r="H44" i="75"/>
  <c r="E44" i="75"/>
  <c r="H43" i="75"/>
  <c r="E43" i="75"/>
  <c r="H42" i="75"/>
  <c r="E42" i="75"/>
  <c r="H41" i="75"/>
  <c r="E41" i="75"/>
  <c r="H40" i="75"/>
  <c r="E40" i="75"/>
  <c r="H39" i="75"/>
  <c r="E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E31" i="75"/>
  <c r="H30" i="75"/>
  <c r="E30" i="75"/>
  <c r="H29" i="75"/>
  <c r="E29" i="75"/>
  <c r="H28" i="75"/>
  <c r="E28" i="75"/>
  <c r="H27" i="75"/>
  <c r="E27" i="75"/>
  <c r="H26" i="75"/>
  <c r="E26" i="75"/>
  <c r="H25" i="75"/>
  <c r="E25" i="75"/>
  <c r="H24" i="75"/>
  <c r="E24" i="75"/>
  <c r="H23" i="75"/>
  <c r="E23" i="75"/>
  <c r="H22" i="75"/>
  <c r="E22" i="75"/>
  <c r="H21" i="75"/>
  <c r="E21" i="75"/>
  <c r="H20" i="75"/>
  <c r="E20" i="75"/>
  <c r="H19" i="75"/>
  <c r="E19" i="75"/>
  <c r="H18" i="75"/>
  <c r="E18" i="75"/>
  <c r="H17" i="75"/>
  <c r="E17" i="75"/>
  <c r="H16" i="75"/>
  <c r="E16" i="75"/>
  <c r="H15" i="75"/>
  <c r="E15" i="75"/>
  <c r="H14" i="75"/>
  <c r="E14" i="75"/>
  <c r="H13" i="75"/>
  <c r="E13" i="75"/>
  <c r="H12" i="75"/>
  <c r="E12" i="75"/>
  <c r="H11" i="75"/>
  <c r="E11" i="75"/>
  <c r="H10" i="75"/>
  <c r="E10" i="75"/>
  <c r="H9" i="75"/>
  <c r="E9" i="75"/>
  <c r="H8" i="75"/>
  <c r="E8" i="75"/>
  <c r="H7" i="75"/>
  <c r="E7" i="75"/>
  <c r="H66" i="85"/>
  <c r="E66" i="85"/>
  <c r="H64" i="85"/>
  <c r="E64" i="85"/>
  <c r="G61" i="85"/>
  <c r="F61" i="85"/>
  <c r="H61" i="85" s="1"/>
  <c r="E61" i="85"/>
  <c r="D61" i="85"/>
  <c r="C61" i="85"/>
  <c r="H60" i="85"/>
  <c r="E60" i="85"/>
  <c r="H59" i="85"/>
  <c r="E59" i="85"/>
  <c r="H58" i="85"/>
  <c r="E58" i="85"/>
  <c r="G53" i="85"/>
  <c r="F53" i="85"/>
  <c r="H53" i="85" s="1"/>
  <c r="E53" i="85"/>
  <c r="D53" i="85"/>
  <c r="C53" i="85"/>
  <c r="H52" i="85"/>
  <c r="E52" i="85"/>
  <c r="H51" i="85"/>
  <c r="E51" i="85"/>
  <c r="H50" i="85"/>
  <c r="E50" i="85"/>
  <c r="H49" i="85"/>
  <c r="E49" i="85"/>
  <c r="H48" i="85"/>
  <c r="E48" i="85"/>
  <c r="H47" i="85"/>
  <c r="E47" i="85"/>
  <c r="G45" i="85"/>
  <c r="G54" i="85" s="1"/>
  <c r="D45" i="85"/>
  <c r="D54" i="85" s="1"/>
  <c r="C45" i="85"/>
  <c r="C54" i="85" s="1"/>
  <c r="H44" i="85"/>
  <c r="E44" i="85"/>
  <c r="H43" i="85"/>
  <c r="E43" i="85"/>
  <c r="H42" i="85"/>
  <c r="E42" i="85"/>
  <c r="H41" i="85"/>
  <c r="E41" i="85"/>
  <c r="H40" i="85"/>
  <c r="E40" i="85"/>
  <c r="H39" i="85"/>
  <c r="E39" i="85"/>
  <c r="H38" i="85"/>
  <c r="E38" i="85"/>
  <c r="H37" i="85"/>
  <c r="E37" i="85"/>
  <c r="H36" i="85"/>
  <c r="E36" i="85"/>
  <c r="H35" i="85"/>
  <c r="E35" i="85"/>
  <c r="G34" i="85"/>
  <c r="F34" i="85"/>
  <c r="F45" i="85" s="1"/>
  <c r="E34" i="85"/>
  <c r="D34" i="85"/>
  <c r="C34" i="85"/>
  <c r="G30" i="85"/>
  <c r="F30" i="85"/>
  <c r="H30" i="85" s="1"/>
  <c r="E30" i="85"/>
  <c r="D30" i="85"/>
  <c r="C30" i="85"/>
  <c r="H29" i="85"/>
  <c r="E29" i="85"/>
  <c r="H28" i="85"/>
  <c r="E28" i="85"/>
  <c r="H27" i="85"/>
  <c r="E27" i="85"/>
  <c r="H26" i="85"/>
  <c r="E26" i="85"/>
  <c r="H25" i="85"/>
  <c r="E25" i="85"/>
  <c r="H24" i="85"/>
  <c r="E24" i="85"/>
  <c r="G22" i="85"/>
  <c r="G31" i="85" s="1"/>
  <c r="G56" i="85" s="1"/>
  <c r="G63" i="85" s="1"/>
  <c r="G65" i="85" s="1"/>
  <c r="G67" i="85" s="1"/>
  <c r="D22" i="85"/>
  <c r="D31" i="85" s="1"/>
  <c r="C22" i="85"/>
  <c r="E22" i="85" s="1"/>
  <c r="H21" i="85"/>
  <c r="E21" i="85"/>
  <c r="H20" i="85"/>
  <c r="E20" i="85"/>
  <c r="H19" i="85"/>
  <c r="E19" i="85"/>
  <c r="H18" i="85"/>
  <c r="E18" i="85"/>
  <c r="H17" i="85"/>
  <c r="E17" i="85"/>
  <c r="H16" i="85"/>
  <c r="E16" i="85"/>
  <c r="H15" i="85"/>
  <c r="E15" i="85"/>
  <c r="H14" i="85"/>
  <c r="E14" i="85"/>
  <c r="H13" i="85"/>
  <c r="E13" i="85"/>
  <c r="H12" i="85"/>
  <c r="E12" i="85"/>
  <c r="H11" i="85"/>
  <c r="E11" i="85"/>
  <c r="H10" i="85"/>
  <c r="E10" i="85"/>
  <c r="G9" i="85"/>
  <c r="F9" i="85"/>
  <c r="F22" i="85" s="1"/>
  <c r="E9" i="85"/>
  <c r="D9" i="85"/>
  <c r="C9" i="85"/>
  <c r="H8" i="85"/>
  <c r="E8" i="85"/>
  <c r="G41" i="83"/>
  <c r="D41" i="83"/>
  <c r="C41" i="83"/>
  <c r="E41" i="83" s="1"/>
  <c r="H40" i="83"/>
  <c r="E40" i="83"/>
  <c r="H39" i="83"/>
  <c r="E39" i="83"/>
  <c r="H38" i="83"/>
  <c r="E38" i="83"/>
  <c r="H37" i="83"/>
  <c r="E37" i="83"/>
  <c r="H36" i="83"/>
  <c r="E36" i="83"/>
  <c r="H35" i="83"/>
  <c r="E35" i="83"/>
  <c r="H34" i="83"/>
  <c r="E34" i="83"/>
  <c r="H33" i="83"/>
  <c r="E33" i="83"/>
  <c r="G31" i="83"/>
  <c r="F31" i="83"/>
  <c r="F41" i="83" s="1"/>
  <c r="H41" i="83" s="1"/>
  <c r="E31" i="83"/>
  <c r="D31" i="83"/>
  <c r="C31" i="83"/>
  <c r="H30" i="83"/>
  <c r="E30" i="83"/>
  <c r="H29" i="83"/>
  <c r="E29" i="83"/>
  <c r="H28" i="83"/>
  <c r="E28" i="83"/>
  <c r="H27" i="83"/>
  <c r="E27" i="83"/>
  <c r="H26" i="83"/>
  <c r="E26" i="83"/>
  <c r="H25" i="83"/>
  <c r="E25" i="83"/>
  <c r="H24" i="83"/>
  <c r="E24" i="83"/>
  <c r="H23" i="83"/>
  <c r="E23" i="83"/>
  <c r="H22" i="83"/>
  <c r="E22" i="83"/>
  <c r="H19" i="83"/>
  <c r="E19" i="83"/>
  <c r="H18" i="83"/>
  <c r="E18" i="83"/>
  <c r="H17" i="83"/>
  <c r="E17" i="83"/>
  <c r="H16" i="83"/>
  <c r="E16" i="83"/>
  <c r="H15" i="83"/>
  <c r="E15" i="83"/>
  <c r="G14" i="83"/>
  <c r="G20" i="83" s="1"/>
  <c r="F14" i="83"/>
  <c r="F20" i="83" s="1"/>
  <c r="H20" i="83" s="1"/>
  <c r="E14" i="83"/>
  <c r="D14" i="83"/>
  <c r="D20" i="83" s="1"/>
  <c r="C14" i="83"/>
  <c r="C20" i="83" s="1"/>
  <c r="E20" i="83" s="1"/>
  <c r="H13" i="83"/>
  <c r="E13" i="83"/>
  <c r="H12" i="83"/>
  <c r="E12" i="83"/>
  <c r="H11" i="83"/>
  <c r="E11" i="83"/>
  <c r="H10" i="83"/>
  <c r="E10" i="83"/>
  <c r="H9" i="83"/>
  <c r="E9" i="83"/>
  <c r="H8" i="83"/>
  <c r="E8" i="83"/>
  <c r="H7" i="83"/>
  <c r="E7" i="83"/>
  <c r="F25" i="93" l="1"/>
  <c r="J25" i="93"/>
  <c r="C36" i="69"/>
  <c r="F54" i="85"/>
  <c r="H54" i="85" s="1"/>
  <c r="H45" i="85"/>
  <c r="D56" i="85"/>
  <c r="D63" i="85" s="1"/>
  <c r="D65" i="85" s="1"/>
  <c r="D67" i="85" s="1"/>
  <c r="E54" i="85"/>
  <c r="F31" i="85"/>
  <c r="H22" i="85"/>
  <c r="C31" i="85"/>
  <c r="E45" i="85"/>
  <c r="H9" i="85"/>
  <c r="H34" i="85"/>
  <c r="H14" i="83"/>
  <c r="H31" i="83"/>
  <c r="H31" i="85" l="1"/>
  <c r="F56" i="85"/>
  <c r="C56" i="85"/>
  <c r="E31" i="85"/>
  <c r="F63" i="85" l="1"/>
  <c r="H56" i="85"/>
  <c r="C63" i="85"/>
  <c r="E56" i="85"/>
  <c r="F65" i="85" l="1"/>
  <c r="H63" i="85"/>
  <c r="C65" i="85"/>
  <c r="E63" i="85"/>
  <c r="F67" i="85" l="1"/>
  <c r="H67" i="85" s="1"/>
  <c r="H65" i="85"/>
  <c r="C67" i="85"/>
  <c r="E67" i="85" s="1"/>
  <c r="E65" i="85"/>
  <c r="N20" i="92" l="1"/>
  <c r="N19" i="92"/>
  <c r="E19" i="92"/>
  <c r="N18" i="92"/>
  <c r="E18" i="92"/>
  <c r="N17" i="92"/>
  <c r="E17" i="92"/>
  <c r="N16" i="92"/>
  <c r="E16" i="92"/>
  <c r="N15" i="92"/>
  <c r="N14" i="92" s="1"/>
  <c r="E15" i="92"/>
  <c r="M14" i="92"/>
  <c r="L14" i="92"/>
  <c r="K14" i="92"/>
  <c r="J14" i="92"/>
  <c r="I14" i="92"/>
  <c r="H14" i="92"/>
  <c r="G14" i="92"/>
  <c r="F14" i="92"/>
  <c r="E14" i="92"/>
  <c r="C14" i="92"/>
  <c r="N13" i="92"/>
  <c r="N12" i="92"/>
  <c r="E12" i="92"/>
  <c r="N11" i="92"/>
  <c r="E11" i="92"/>
  <c r="N10" i="92"/>
  <c r="E10" i="92"/>
  <c r="N9" i="92"/>
  <c r="E9" i="92"/>
  <c r="N8" i="92"/>
  <c r="N7" i="92" s="1"/>
  <c r="E8" i="92"/>
  <c r="E7" i="92" s="1"/>
  <c r="M7" i="92"/>
  <c r="M21" i="92" s="1"/>
  <c r="L7" i="92"/>
  <c r="L21" i="92" s="1"/>
  <c r="K7" i="92"/>
  <c r="K21" i="92" s="1"/>
  <c r="J7" i="92"/>
  <c r="J21" i="92" s="1"/>
  <c r="I7" i="92"/>
  <c r="I21" i="92" s="1"/>
  <c r="H7" i="92"/>
  <c r="H21" i="92" s="1"/>
  <c r="G7" i="92"/>
  <c r="G21" i="92" s="1"/>
  <c r="F7" i="92"/>
  <c r="F21" i="92" s="1"/>
  <c r="C7" i="92"/>
  <c r="N21" i="92" l="1"/>
  <c r="E21" i="92"/>
  <c r="C21" i="92"/>
  <c r="S21" i="90"/>
  <c r="S20" i="90"/>
  <c r="S19" i="90"/>
  <c r="S18" i="90"/>
  <c r="S17" i="90"/>
  <c r="S16" i="90"/>
  <c r="S15" i="90"/>
  <c r="S14" i="90"/>
  <c r="S13" i="90"/>
  <c r="S12" i="90"/>
  <c r="S11" i="90"/>
  <c r="S10" i="90"/>
  <c r="S9" i="90"/>
  <c r="S8" i="90"/>
  <c r="C21" i="88" l="1"/>
  <c r="T21" i="64" l="1"/>
  <c r="U21" i="64"/>
  <c r="S21" i="64"/>
  <c r="C21" i="64"/>
  <c r="G22" i="91"/>
  <c r="H22" i="91" s="1"/>
  <c r="F22" i="91"/>
  <c r="E22" i="91"/>
  <c r="D22" i="91"/>
  <c r="C22" i="91"/>
  <c r="H21" i="91"/>
  <c r="H20" i="91"/>
  <c r="H19" i="91"/>
  <c r="H18" i="91"/>
  <c r="H17" i="91"/>
  <c r="H16" i="91"/>
  <c r="H15" i="91"/>
  <c r="H14" i="91"/>
  <c r="H13" i="91"/>
  <c r="H12" i="91"/>
  <c r="H11" i="91"/>
  <c r="H10" i="91"/>
  <c r="H9" i="91"/>
  <c r="H8" i="91"/>
  <c r="K22" i="90" l="1"/>
  <c r="L22" i="90"/>
  <c r="M22" i="90"/>
  <c r="N22" i="90"/>
  <c r="O22" i="90"/>
  <c r="P22" i="90"/>
  <c r="Q22" i="90"/>
  <c r="R22" i="90"/>
  <c r="S22" i="90"/>
  <c r="D21" i="88" l="1"/>
  <c r="E21" i="88"/>
  <c r="C5" i="73" s="1"/>
  <c r="C22" i="90" l="1"/>
  <c r="D22" i="90" l="1"/>
  <c r="E22" i="90"/>
  <c r="F22" i="90"/>
  <c r="G22" i="90"/>
  <c r="H22" i="90"/>
  <c r="I22" i="90"/>
  <c r="J22" i="90"/>
  <c r="C8" i="73" l="1"/>
  <c r="C13" i="73" s="1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<sst xmlns="http://schemas.openxmlformats.org/spreadsheetml/2006/main" count="662" uniqueCount="446">
  <si>
    <t>a</t>
  </si>
  <si>
    <t>b</t>
  </si>
  <si>
    <t>c</t>
  </si>
  <si>
    <t>d</t>
  </si>
  <si>
    <t>e</t>
  </si>
  <si>
    <t xml:space="preserve"> 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</si>
  <si>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</si>
  <si>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</si>
  <si>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</si>
  <si>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</si>
  <si>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</si>
  <si>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</si>
  <si>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</si>
  <si>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</si>
  <si>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</si>
  <si>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</si>
  <si>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</si>
  <si>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</si>
  <si>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</si>
  <si>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</si>
  <si>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</si>
  <si>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</si>
  <si>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</si>
  <si>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</si>
  <si>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</si>
  <si>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</si>
  <si>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</si>
  <si>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</si>
  <si>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</si>
  <si>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</si>
  <si>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</si>
  <si>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</si>
  <si>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</si>
  <si>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</si>
  <si>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</si>
  <si>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</si>
  <si>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</si>
  <si>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</si>
  <si>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</si>
  <si>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</si>
  <si>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</si>
  <si>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</si>
  <si>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</si>
  <si>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</si>
  <si>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</si>
  <si>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</si>
  <si>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</si>
  <si>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</si>
  <si>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</si>
  <si>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</si>
  <si>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</si>
  <si>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</si>
  <si>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</si>
  <si>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</si>
  <si>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</si>
  <si>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</si>
  <si>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</si>
  <si>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</si>
  <si>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</si>
  <si>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</si>
  <si>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</si>
  <si>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</si>
  <si>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</si>
  <si>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</si>
  <si>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</si>
  <si>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</si>
  <si>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</si>
  <si>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</si>
  <si>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</si>
  <si>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</si>
  <si>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</si>
  <si>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</si>
  <si>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</si>
  <si>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</si>
  <si>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</si>
  <si>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</si>
  <si>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</si>
  <si>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</si>
  <si>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</si>
  <si>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</si>
  <si>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</si>
  <si>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</si>
  <si>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</si>
  <si>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</si>
  <si>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</si>
  <si>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</si>
  <si>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</si>
  <si>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</si>
  <si>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</si>
  <si>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</si>
  <si>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</si>
  <si>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</si>
  <si>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</si>
  <si>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</si>
  <si>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</si>
  <si>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</si>
  <si>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</si>
  <si>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</si>
  <si>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</si>
  <si>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</si>
  <si>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</si>
  <si>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</si>
  <si>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</si>
  <si>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</si>
  <si>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</si>
  <si>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</si>
  <si>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</si>
  <si>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</si>
  <si>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</si>
  <si>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</si>
  <si>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</si>
  <si>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</si>
  <si>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</si>
  <si>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</si>
  <si>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</si>
  <si>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</si>
  <si>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</si>
  <si>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</si>
  <si>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</si>
  <si>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</si>
  <si>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</si>
  <si>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</si>
  <si>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</si>
  <si>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</si>
  <si>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</si>
  <si>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</si>
  <si>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</si>
  <si>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</si>
  <si>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</si>
  <si>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</si>
  <si>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</si>
  <si>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</si>
  <si>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</si>
  <si>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</si>
  <si>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</si>
  <si>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</si>
  <si>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</si>
  <si>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</si>
  <si>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</si>
  <si>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</si>
  <si>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</si>
  <si>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</si>
  <si>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</si>
  <si>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</si>
  <si>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</si>
  <si>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</si>
  <si>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</si>
  <si>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</si>
  <si>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</si>
  <si>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</si>
  <si>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</si>
  <si>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</si>
  <si>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</si>
  <si>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</si>
  <si>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</si>
  <si>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</si>
  <si>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</si>
  <si>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</si>
  <si>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</si>
  <si>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</si>
  <si>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</si>
  <si>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</si>
  <si>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</si>
  <si>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</si>
  <si>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</si>
  <si>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</si>
  <si>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</si>
  <si>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</si>
  <si>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</si>
  <si>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</si>
  <si>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</si>
  <si>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</si>
  <si>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</si>
  <si>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</si>
  <si>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</si>
  <si>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</si>
  <si>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</si>
  <si>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</si>
  <si>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</si>
  <si>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</si>
  <si>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</si>
  <si>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</si>
  <si>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</si>
  <si>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</si>
  <si>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</si>
  <si>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</si>
  <si>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</si>
  <si>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</si>
  <si>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</si>
  <si>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</si>
  <si>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</si>
  <si>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</si>
  <si>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</si>
  <si>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</si>
  <si>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</si>
  <si>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</si>
  <si>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</si>
  <si>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</si>
  <si>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</si>
  <si>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</si>
  <si>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</si>
  <si>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</si>
  <si>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</si>
  <si>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</si>
  <si>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</si>
  <si>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</si>
  <si>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</si>
  <si>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</si>
  <si>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</si>
  <si>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</si>
  <si>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</si>
  <si>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</si>
  <si>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</si>
  <si>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</si>
  <si>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</si>
  <si>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</si>
  <si>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</si>
  <si>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</si>
  <si>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</si>
  <si>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</si>
  <si>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</si>
  <si>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</si>
  <si>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</si>
  <si>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</si>
  <si>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</si>
  <si>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</si>
  <si>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</si>
  <si>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</si>
  <si>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</si>
  <si>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</si>
  <si>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</si>
  <si>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</si>
  <si>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</si>
  <si>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</si>
  <si>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</si>
  <si>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</si>
  <si>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</si>
  <si>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</si>
  <si>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</si>
  <si>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</si>
  <si>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</si>
  <si>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</si>
  <si>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</si>
  <si>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</si>
  <si>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</si>
  <si>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</si>
  <si>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</si>
  <si>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</si>
  <si>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</si>
  <si>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</si>
  <si>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</si>
  <si>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</si>
  <si>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</si>
  <si>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</si>
  <si>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</si>
  <si>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</si>
  <si>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</si>
  <si>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</si>
  <si>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</si>
  <si>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</si>
  <si>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</si>
  <si>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</si>
  <si>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</si>
  <si>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</si>
  <si>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</si>
  <si>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</si>
  <si>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</si>
  <si>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</si>
  <si>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</si>
  <si>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</si>
  <si>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</si>
  <si>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</si>
  <si>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</si>
  <si>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</si>
  <si>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</si>
  <si>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</si>
  <si>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</si>
  <si>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</si>
  <si>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</si>
  <si>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</si>
  <si>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</si>
  <si>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</si>
  <si>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</si>
  <si>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</si>
  <si>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</si>
  <si>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</si>
  <si>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</si>
  <si>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</si>
  <si>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</si>
  <si>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</si>
  <si>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</si>
  <si>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</si>
  <si>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</si>
  <si>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</si>
  <si>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</si>
  <si>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</si>
  <si>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</si>
  <si>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</si>
  <si>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</si>
  <si>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</si>
  <si>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</si>
  <si>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</si>
  <si>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</si>
  <si>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</si>
  <si>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</si>
  <si>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</si>
  <si>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</si>
  <si>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</si>
  <si>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</si>
  <si>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</si>
  <si>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</si>
  <si>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</si>
  <si>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</si>
  <si>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</si>
  <si>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</si>
  <si>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</si>
  <si>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</si>
  <si>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</si>
  <si>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</si>
  <si>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</si>
  <si>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</si>
  <si>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</si>
  <si>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</si>
  <si>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</si>
  <si>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</si>
  <si>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</si>
  <si>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</si>
  <si>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</si>
  <si>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</si>
  <si>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</si>
  <si>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</si>
  <si>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</si>
  <si>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</si>
  <si>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</si>
  <si>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</si>
  <si>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</si>
  <si>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</si>
  <si>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</si>
  <si>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</si>
  <si>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</si>
  <si>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</si>
  <si>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</si>
  <si>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</si>
  <si>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</si>
  <si>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</si>
  <si>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</si>
  <si>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</si>
  <si>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</si>
  <si>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</si>
  <si>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</si>
  <si>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</si>
  <si>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</si>
  <si>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</si>
  <si>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</si>
  <si>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</si>
  <si>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</si>
  <si>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</si>
  <si>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</si>
  <si>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</si>
  <si>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</si>
  <si>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</si>
  <si>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</si>
  <si>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</si>
  <si>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</si>
  <si>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</si>
  <si>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</si>
  <si>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</si>
  <si>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</si>
  <si>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</si>
  <si>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</si>
  <si>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</si>
  <si>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</si>
  <si>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</si>
  <si>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</si>
  <si>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</si>
  <si>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</si>
  <si>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</si>
  <si>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</si>
  <si>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</si>
  <si>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</si>
  <si>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</si>
  <si>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</si>
  <si>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</si>
  <si>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</si>
  <si>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</si>
  <si>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</si>
  <si>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</si>
  <si>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</si>
  <si>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</si>
  <si>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</si>
  <si>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</si>
  <si>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</si>
  <si>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</si>
  <si>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</si>
  <si>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</si>
  <si>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</si>
  <si>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</si>
  <si>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</si>
  <si>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</si>
  <si>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</si>
  <si>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</si>
  <si>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</si>
  <si>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Common equity Tier 1 ratio ( ≥ 7.0 %) **</t>
  </si>
  <si>
    <t>Tier 1 ratio ( ≥ 8.5 %) **</t>
  </si>
  <si>
    <t>Total regulatory capital ratio ( ≥ 10.5 %) **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</si>
  <si>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</si>
  <si>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</si>
  <si>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** These includes Minimum capital requirements (4.5%, 6%, 8%) and Capital Conservation Buffer (2.5%) according to article 8 of the regulation on Capital Adequacy Requirements for Commercial Banks.</t>
  </si>
  <si>
    <t>Capital Adequacy Requirements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</si>
  <si>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</si>
  <si>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</si>
  <si>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</si>
  <si>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</si>
  <si>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</si>
  <si>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</si>
  <si>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</si>
  <si>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</si>
  <si>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</si>
  <si>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</si>
  <si>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JSC Silk Road Bank</t>
  </si>
  <si>
    <t>V.Kenkishvili</t>
  </si>
  <si>
    <t>A.Dzneladze</t>
  </si>
  <si>
    <t>www.silkroadbank.ge</t>
  </si>
  <si>
    <t>1Q 2018</t>
  </si>
  <si>
    <t>4Q 2017</t>
  </si>
  <si>
    <t>3Q 2017</t>
  </si>
  <si>
    <t>2Q 2017</t>
  </si>
  <si>
    <t>1Q 2017</t>
  </si>
  <si>
    <t>Alexander Dzneladze</t>
  </si>
  <si>
    <t>Natia Merabishvili</t>
  </si>
  <si>
    <t>George Gibradze</t>
  </si>
  <si>
    <t>Vasil Kenkishvili</t>
  </si>
  <si>
    <t>David Franz Borger, Germany</t>
  </si>
  <si>
    <t>Giorgi Marri</t>
  </si>
  <si>
    <t>Mamuka Shurgaia</t>
  </si>
  <si>
    <t xml:space="preserve">JSC Silk Road Financial Group </t>
  </si>
  <si>
    <t xml:space="preserve">Uranus Holdings (Malta) Limited - (C67480) </t>
  </si>
  <si>
    <t xml:space="preserve">Giorgi Ramishvili </t>
  </si>
  <si>
    <t xml:space="preserve">Alexi Topuria </t>
  </si>
  <si>
    <t xml:space="preserve">David Franz Borger, Germany </t>
  </si>
  <si>
    <t>of wich General Loan loss Reserves</t>
  </si>
  <si>
    <t>table 9 (Capital), N39</t>
  </si>
  <si>
    <t>of which General other assets loss Reserves</t>
  </si>
  <si>
    <t>of which loss Reserves for off balance liabilities</t>
  </si>
  <si>
    <t>table 9 (Capital), N37</t>
  </si>
  <si>
    <t>6.2.1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</si>
</sst>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sz val="10"/>
      <color rgb="FF333333"/>
      <name val="Sylfae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0"/>
      <color theme="1"/>
      <name val="Sylfaen"/>
      <family val="1"/>
    </font>
  </fonts>
  <fills count="7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6" tint="-0.499984740745262"/>
      </right>
      <top/>
      <bottom/>
      <diagonal/>
    </border>
  </borders>
  <cellStyleXfs count="2096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503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0" fontId="87" fillId="0" borderId="0" xfId="0" applyFont="1" applyAlignment="1">
      <alignment vertical="center"/>
    </xf>
    <xf numFmtId="0" fontId="88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8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84" fillId="0" borderId="65" xfId="0" applyNumberFormat="1" applyFont="1" applyBorder="1" applyAlignment="1">
      <alignment horizontal="center"/>
    </xf>
    <xf numFmtId="167" fontId="87" fillId="0" borderId="65" xfId="0" applyNumberFormat="1" applyFont="1" applyBorder="1" applyAlignment="1">
      <alignment horizontal="center"/>
    </xf>
    <xf numFmtId="167" fontId="91" fillId="0" borderId="0" xfId="0" applyNumberFormat="1" applyFont="1" applyBorder="1" applyAlignment="1">
      <alignment horizontal="center"/>
    </xf>
    <xf numFmtId="0" fontId="87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67" fontId="86" fillId="36" borderId="60" xfId="0" applyNumberFormat="1" applyFont="1" applyFill="1" applyBorder="1" applyAlignment="1">
      <alignment horizontal="center"/>
    </xf>
    <xf numFmtId="167" fontId="89" fillId="0" borderId="0" xfId="0" applyNumberFormat="1" applyFont="1" applyFill="1" applyBorder="1" applyAlignment="1">
      <alignment horizontal="center"/>
    </xf>
    <xf numFmtId="167" fontId="84" fillId="0" borderId="64" xfId="0" applyNumberFormat="1" applyFont="1" applyBorder="1" applyAlignment="1">
      <alignment horizontal="center"/>
    </xf>
    <xf numFmtId="0" fontId="87" fillId="0" borderId="12" xfId="0" applyFont="1" applyBorder="1" applyAlignment="1">
      <alignment horizontal="right" wrapText="1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8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8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0" fontId="90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84" fillId="0" borderId="3" xfId="0" applyFont="1" applyFill="1" applyBorder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87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6" fillId="0" borderId="3" xfId="17" applyFill="1" applyBorder="1" applyAlignment="1" applyProtection="1">
      <alignment horizontal="left" vertical="center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36" borderId="25" xfId="0" applyNumberFormat="1" applyFont="1" applyFill="1" applyBorder="1"/>
    <xf numFmtId="9" fontId="3" fillId="0" borderId="22" xfId="20962" applyFont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5" xfId="0" applyFont="1" applyFill="1" applyBorder="1" applyAlignment="1">
      <alignment horizontal="left"/>
    </xf>
    <xf numFmtId="0" fontId="99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92" xfId="0" applyFont="1" applyFill="1" applyBorder="1" applyAlignment="1">
      <alignment vertical="center"/>
    </xf>
    <xf numFmtId="0" fontId="3" fillId="0" borderId="7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3" fillId="0" borderId="93" xfId="0" applyFont="1" applyFill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29" xfId="0" applyFont="1" applyFill="1" applyBorder="1" applyAlignment="1">
      <alignment vertical="center"/>
    </xf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7" xfId="20" applyBorder="1"/>
    <xf numFmtId="169" fontId="9" fillId="37" borderId="96" xfId="20" applyBorder="1"/>
    <xf numFmtId="169" fontId="9" fillId="37" borderId="28" xfId="20" applyBorder="1"/>
    <xf numFmtId="0" fontId="3" fillId="0" borderId="97" xfId="0" applyFont="1" applyFill="1" applyBorder="1" applyAlignment="1">
      <alignment vertical="center"/>
    </xf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7" fillId="0" borderId="87" xfId="0" applyNumberFormat="1" applyFont="1" applyFill="1" applyBorder="1" applyAlignment="1">
      <alignment horizontal="center" vertical="center"/>
    </xf>
    <xf numFmtId="0" fontId="87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3" xfId="20" applyBorder="1"/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1" fillId="36" borderId="87" xfId="0" applyNumberFormat="1" applyFont="1" applyFill="1" applyBorder="1" applyAlignment="1">
      <alignment vertical="center" wrapText="1"/>
    </xf>
    <xf numFmtId="3" fontId="101" fillId="36" borderId="88" xfId="0" applyNumberFormat="1" applyFont="1" applyFill="1" applyBorder="1" applyAlignment="1">
      <alignment vertical="center" wrapText="1"/>
    </xf>
    <xf numFmtId="3" fontId="101" fillId="0" borderId="87" xfId="0" applyNumberFormat="1" applyFont="1" applyBorder="1" applyAlignment="1">
      <alignment vertical="center" wrapText="1"/>
    </xf>
    <xf numFmtId="3" fontId="101" fillId="0" borderId="88" xfId="0" applyNumberFormat="1" applyFont="1" applyBorder="1" applyAlignment="1">
      <alignment vertical="center" wrapText="1"/>
    </xf>
    <xf numFmtId="3" fontId="101" fillId="0" borderId="87" xfId="0" applyNumberFormat="1" applyFont="1" applyFill="1" applyBorder="1" applyAlignment="1">
      <alignment vertical="center" wrapText="1"/>
    </xf>
    <xf numFmtId="3" fontId="101" fillId="36" borderId="25" xfId="0" applyNumberFormat="1" applyFont="1" applyFill="1" applyBorder="1" applyAlignment="1">
      <alignment vertical="center" wrapText="1"/>
    </xf>
    <xf numFmtId="3" fontId="101" fillId="36" borderId="26" xfId="0" applyNumberFormat="1" applyFont="1" applyFill="1" applyBorder="1" applyAlignment="1">
      <alignment vertical="center" wrapText="1"/>
    </xf>
    <xf numFmtId="0" fontId="100" fillId="0" borderId="20" xfId="0" applyFont="1" applyBorder="1" applyAlignment="1">
      <alignment horizontal="center"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93" fillId="0" borderId="72" xfId="0" applyFont="1" applyBorder="1" applyAlignment="1">
      <alignment horizontal="left" wrapText="1"/>
    </xf>
    <xf numFmtId="0" fontId="93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8" xfId="13" applyFont="1" applyFill="1" applyBorder="1" applyAlignment="1" applyProtection="1">
      <alignment horizontal="center" vertical="center" wrapText="1"/>
      <protection locked="0"/>
    </xf>
    <xf numFmtId="0" fontId="98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85" fillId="0" borderId="87" xfId="0" applyFont="1" applyBorder="1"/>
    <xf numFmtId="0" fontId="6" fillId="0" borderId="87" xfId="17" applyBorder="1" applyAlignment="1" applyProtection="1"/>
    <xf numFmtId="0" fontId="96" fillId="0" borderId="19" xfId="0" applyFont="1" applyFill="1" applyBorder="1" applyAlignment="1">
      <alignment horizontal="left" vertical="center" wrapText="1" inden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93" fontId="96" fillId="0" borderId="87" xfId="0" applyNumberFormat="1" applyFont="1" applyFill="1" applyBorder="1" applyAlignment="1" applyProtection="1">
      <alignment vertical="center" wrapText="1"/>
      <protection locked="0"/>
    </xf>
    <xf numFmtId="193" fontId="3" fillId="0" borderId="87" xfId="0" applyNumberFormat="1" applyFont="1" applyFill="1" applyBorder="1" applyAlignment="1" applyProtection="1">
      <alignment vertical="center" wrapText="1"/>
      <protection locked="0"/>
    </xf>
    <xf numFmtId="193" fontId="3" fillId="0" borderId="88" xfId="0" applyNumberFormat="1" applyFont="1" applyFill="1" applyBorder="1" applyAlignment="1" applyProtection="1">
      <alignment vertical="center" wrapText="1"/>
      <protection locked="0"/>
    </xf>
    <xf numFmtId="193" fontId="96" fillId="0" borderId="87" xfId="0" applyNumberFormat="1" applyFont="1" applyFill="1" applyBorder="1" applyAlignment="1" applyProtection="1">
      <alignment horizontal="right" vertical="center" wrapText="1"/>
      <protection locked="0"/>
    </xf>
    <xf numFmtId="10" fontId="3" fillId="0" borderId="87" xfId="20962" applyNumberFormat="1" applyFont="1" applyBorder="1" applyAlignment="1" applyProtection="1">
      <alignment vertical="center" wrapText="1"/>
      <protection locked="0"/>
    </xf>
    <xf numFmtId="10" fontId="3" fillId="0" borderId="88" xfId="20962" applyNumberFormat="1" applyFont="1" applyBorder="1" applyAlignment="1" applyProtection="1">
      <alignment vertical="center" wrapText="1"/>
      <protection locked="0"/>
    </xf>
    <xf numFmtId="10" fontId="102" fillId="2" borderId="87" xfId="20962" applyNumberFormat="1" applyFont="1" applyFill="1" applyBorder="1" applyAlignment="1" applyProtection="1">
      <alignment vertical="center"/>
      <protection locked="0"/>
    </xf>
    <xf numFmtId="10" fontId="102" fillId="2" borderId="88" xfId="20962" applyNumberFormat="1" applyFont="1" applyFill="1" applyBorder="1" applyAlignment="1" applyProtection="1">
      <alignment vertical="center"/>
      <protection locked="0"/>
    </xf>
    <xf numFmtId="10" fontId="9" fillId="37" borderId="0" xfId="20962" applyNumberFormat="1" applyFont="1" applyFill="1" applyBorder="1"/>
    <xf numFmtId="10" fontId="9" fillId="37" borderId="103" xfId="20962" applyNumberFormat="1" applyFont="1" applyFill="1" applyBorder="1"/>
    <xf numFmtId="10" fontId="94" fillId="2" borderId="87" xfId="20962" applyNumberFormat="1" applyFont="1" applyFill="1" applyBorder="1" applyAlignment="1" applyProtection="1">
      <alignment vertical="center"/>
      <protection locked="0"/>
    </xf>
    <xf numFmtId="10" fontId="94" fillId="2" borderId="88" xfId="20962" applyNumberFormat="1" applyFont="1" applyFill="1" applyBorder="1" applyAlignment="1" applyProtection="1">
      <alignment vertical="center"/>
      <protection locked="0"/>
    </xf>
    <xf numFmtId="193" fontId="94" fillId="2" borderId="87" xfId="0" applyNumberFormat="1" applyFont="1" applyFill="1" applyBorder="1" applyAlignment="1" applyProtection="1">
      <alignment vertical="center"/>
      <protection locked="0"/>
    </xf>
    <xf numFmtId="193" fontId="94" fillId="2" borderId="88" xfId="0" applyNumberFormat="1" applyFont="1" applyFill="1" applyBorder="1" applyAlignment="1" applyProtection="1">
      <alignment vertical="center"/>
      <protection locked="0"/>
    </xf>
    <xf numFmtId="193" fontId="102" fillId="2" borderId="87" xfId="0" applyNumberFormat="1" applyFont="1" applyFill="1" applyBorder="1" applyAlignment="1" applyProtection="1">
      <alignment vertical="center"/>
      <protection locked="0"/>
    </xf>
    <xf numFmtId="193" fontId="102" fillId="2" borderId="88" xfId="0" applyNumberFormat="1" applyFont="1" applyFill="1" applyBorder="1" applyAlignment="1" applyProtection="1">
      <alignment vertical="center"/>
      <protection locked="0"/>
    </xf>
    <xf numFmtId="9" fontId="102" fillId="2" borderId="25" xfId="20962" applyFont="1" applyFill="1" applyBorder="1" applyAlignment="1" applyProtection="1">
      <alignment vertical="center"/>
      <protection locked="0"/>
    </xf>
    <xf numFmtId="9" fontId="102" fillId="2" borderId="26" xfId="20962" applyFont="1" applyFill="1" applyBorder="1" applyAlignment="1" applyProtection="1">
      <alignment vertical="center"/>
      <protection locked="0"/>
    </xf>
    <xf numFmtId="193" fontId="94" fillId="0" borderId="87" xfId="7" applyNumberFormat="1" applyFont="1" applyFill="1" applyBorder="1" applyAlignment="1" applyProtection="1">
      <alignment horizontal="right"/>
    </xf>
    <xf numFmtId="193" fontId="94" fillId="36" borderId="87" xfId="7" applyNumberFormat="1" applyFont="1" applyFill="1" applyBorder="1" applyAlignment="1" applyProtection="1">
      <alignment horizontal="right"/>
    </xf>
    <xf numFmtId="193" fontId="94" fillId="0" borderId="10" xfId="0" applyNumberFormat="1" applyFont="1" applyFill="1" applyBorder="1" applyAlignment="1" applyProtection="1">
      <alignment horizontal="right"/>
    </xf>
    <xf numFmtId="193" fontId="94" fillId="0" borderId="87" xfId="0" applyNumberFormat="1" applyFont="1" applyFill="1" applyBorder="1" applyAlignment="1" applyProtection="1">
      <alignment horizontal="right"/>
    </xf>
    <xf numFmtId="193" fontId="94" fillId="36" borderId="88" xfId="0" applyNumberFormat="1" applyFont="1" applyFill="1" applyBorder="1" applyAlignment="1" applyProtection="1">
      <alignment horizontal="right"/>
    </xf>
    <xf numFmtId="193" fontId="94" fillId="0" borderId="87" xfId="7" applyNumberFormat="1" applyFont="1" applyFill="1" applyBorder="1" applyAlignment="1" applyProtection="1">
      <alignment horizontal="right"/>
      <protection locked="0"/>
    </xf>
    <xf numFmtId="193" fontId="94" fillId="0" borderId="10" xfId="0" applyNumberFormat="1" applyFont="1" applyFill="1" applyBorder="1" applyAlignment="1" applyProtection="1">
      <alignment horizontal="right"/>
      <protection locked="0"/>
    </xf>
    <xf numFmtId="193" fontId="94" fillId="0" borderId="87" xfId="0" applyNumberFormat="1" applyFont="1" applyFill="1" applyBorder="1" applyAlignment="1" applyProtection="1">
      <alignment horizontal="right"/>
      <protection locked="0"/>
    </xf>
    <xf numFmtId="193" fontId="94" fillId="0" borderId="88" xfId="0" applyNumberFormat="1" applyFont="1" applyFill="1" applyBorder="1" applyAlignment="1" applyProtection="1">
      <alignment horizontal="right"/>
    </xf>
    <xf numFmtId="193" fontId="94" fillId="36" borderId="25" xfId="7" applyNumberFormat="1" applyFont="1" applyFill="1" applyBorder="1" applyAlignment="1" applyProtection="1">
      <alignment horizontal="right"/>
    </xf>
    <xf numFmtId="193" fontId="94" fillId="36" borderId="26" xfId="0" applyNumberFormat="1" applyFont="1" applyFill="1" applyBorder="1" applyAlignment="1" applyProtection="1">
      <alignment horizontal="right"/>
    </xf>
    <xf numFmtId="14" fontId="2" fillId="0" borderId="0" xfId="0" applyNumberFormat="1" applyFont="1" applyAlignment="1">
      <alignment horizontal="left"/>
    </xf>
    <xf numFmtId="193" fontId="103" fillId="0" borderId="87" xfId="0" applyNumberFormat="1" applyFont="1" applyFill="1" applyBorder="1" applyAlignment="1" applyProtection="1">
      <alignment horizontal="right"/>
      <protection locked="0"/>
    </xf>
    <xf numFmtId="193" fontId="94" fillId="36" borderId="88" xfId="7" applyNumberFormat="1" applyFont="1" applyFill="1" applyBorder="1" applyAlignment="1" applyProtection="1">
      <alignment horizontal="right"/>
    </xf>
    <xf numFmtId="193" fontId="103" fillId="36" borderId="87" xfId="0" applyNumberFormat="1" applyFont="1" applyFill="1" applyBorder="1" applyAlignment="1">
      <alignment horizontal="right"/>
    </xf>
    <xf numFmtId="193" fontId="94" fillId="0" borderId="88" xfId="7" applyNumberFormat="1" applyFont="1" applyFill="1" applyBorder="1" applyAlignment="1" applyProtection="1">
      <alignment horizontal="right"/>
    </xf>
    <xf numFmtId="193" fontId="104" fillId="0" borderId="87" xfId="0" applyNumberFormat="1" applyFont="1" applyFill="1" applyBorder="1" applyAlignment="1">
      <alignment horizontal="center"/>
    </xf>
    <xf numFmtId="193" fontId="104" fillId="0" borderId="88" xfId="0" applyNumberFormat="1" applyFont="1" applyFill="1" applyBorder="1" applyAlignment="1">
      <alignment horizontal="center"/>
    </xf>
    <xf numFmtId="193" fontId="103" fillId="36" borderId="87" xfId="0" applyNumberFormat="1" applyFont="1" applyFill="1" applyBorder="1" applyAlignment="1" applyProtection="1">
      <alignment horizontal="right"/>
    </xf>
    <xf numFmtId="193" fontId="103" fillId="0" borderId="88" xfId="0" applyNumberFormat="1" applyFont="1" applyFill="1" applyBorder="1" applyAlignment="1" applyProtection="1">
      <alignment horizontal="right"/>
      <protection locked="0"/>
    </xf>
    <xf numFmtId="193" fontId="103" fillId="0" borderId="87" xfId="0" applyNumberFormat="1" applyFont="1" applyFill="1" applyBorder="1" applyAlignment="1" applyProtection="1">
      <alignment horizontal="left" indent="1"/>
      <protection locked="0"/>
    </xf>
    <xf numFmtId="193" fontId="94" fillId="36" borderId="87" xfId="7" applyNumberFormat="1" applyFont="1" applyFill="1" applyBorder="1" applyAlignment="1" applyProtection="1"/>
    <xf numFmtId="193" fontId="103" fillId="0" borderId="87" xfId="0" applyNumberFormat="1" applyFont="1" applyFill="1" applyBorder="1" applyAlignment="1" applyProtection="1">
      <protection locked="0"/>
    </xf>
    <xf numFmtId="193" fontId="94" fillId="36" borderId="88" xfId="7" applyNumberFormat="1" applyFont="1" applyFill="1" applyBorder="1" applyAlignment="1" applyProtection="1"/>
    <xf numFmtId="193" fontId="103" fillId="0" borderId="87" xfId="0" applyNumberFormat="1" applyFont="1" applyFill="1" applyBorder="1" applyAlignment="1" applyProtection="1">
      <alignment horizontal="right" vertical="center"/>
      <protection locked="0"/>
    </xf>
    <xf numFmtId="193" fontId="103" fillId="36" borderId="25" xfId="0" applyNumberFormat="1" applyFont="1" applyFill="1" applyBorder="1" applyAlignment="1">
      <alignment horizontal="right"/>
    </xf>
    <xf numFmtId="193" fontId="94" fillId="36" borderId="26" xfId="7" applyNumberFormat="1" applyFont="1" applyFill="1" applyBorder="1" applyAlignment="1" applyProtection="1">
      <alignment horizontal="right"/>
    </xf>
    <xf numFmtId="193" fontId="94" fillId="36" borderId="87" xfId="0" applyNumberFormat="1" applyFont="1" applyFill="1" applyBorder="1" applyAlignment="1" applyProtection="1">
      <alignment horizontal="right"/>
    </xf>
    <xf numFmtId="193" fontId="94" fillId="0" borderId="25" xfId="0" applyNumberFormat="1" applyFont="1" applyFill="1" applyBorder="1" applyAlignment="1" applyProtection="1">
      <alignment horizontal="right"/>
    </xf>
    <xf numFmtId="193" fontId="94" fillId="36" borderId="25" xfId="0" applyNumberFormat="1" applyFont="1" applyFill="1" applyBorder="1" applyAlignment="1" applyProtection="1">
      <alignment horizontal="right"/>
    </xf>
    <xf numFmtId="3" fontId="101" fillId="0" borderId="88" xfId="0" applyNumberFormat="1" applyFont="1" applyFill="1" applyBorder="1" applyAlignment="1">
      <alignment vertical="center" wrapText="1"/>
    </xf>
    <xf numFmtId="0" fontId="2" fillId="0" borderId="93" xfId="0" applyFont="1" applyBorder="1" applyAlignment="1">
      <alignment wrapText="1"/>
    </xf>
    <xf numFmtId="0" fontId="2" fillId="0" borderId="94" xfId="0" applyFont="1" applyBorder="1" applyAlignment="1">
      <alignment vertical="center"/>
    </xf>
    <xf numFmtId="0" fontId="2" fillId="0" borderId="97" xfId="0" applyFont="1" applyBorder="1" applyAlignment="1">
      <alignment wrapText="1"/>
    </xf>
    <xf numFmtId="10" fontId="2" fillId="0" borderId="23" xfId="20962" applyNumberFormat="1" applyFont="1" applyBorder="1" applyAlignment="1"/>
    <xf numFmtId="10" fontId="84" fillId="0" borderId="23" xfId="20962" applyNumberFormat="1" applyFont="1" applyBorder="1" applyAlignment="1"/>
    <xf numFmtId="10" fontId="84" fillId="0" borderId="104" xfId="20962" applyNumberFormat="1" applyFont="1" applyBorder="1" applyAlignment="1"/>
    <xf numFmtId="193" fontId="96" fillId="36" borderId="88" xfId="2" applyNumberFormat="1" applyFont="1" applyFill="1" applyBorder="1" applyAlignment="1" applyProtection="1">
      <alignment vertical="top"/>
    </xf>
    <xf numFmtId="193" fontId="96" fillId="3" borderId="88" xfId="2" applyNumberFormat="1" applyFont="1" applyFill="1" applyBorder="1" applyAlignment="1" applyProtection="1">
      <alignment vertical="top"/>
      <protection locked="0"/>
    </xf>
    <xf numFmtId="193" fontId="96" fillId="36" borderId="88" xfId="2" applyNumberFormat="1" applyFont="1" applyFill="1" applyBorder="1" applyAlignment="1" applyProtection="1">
      <alignment vertical="top" wrapText="1"/>
    </xf>
    <xf numFmtId="193" fontId="96" fillId="3" borderId="88" xfId="2" applyNumberFormat="1" applyFont="1" applyFill="1" applyBorder="1" applyAlignment="1" applyProtection="1">
      <alignment vertical="top" wrapText="1"/>
      <protection locked="0"/>
    </xf>
    <xf numFmtId="193" fontId="96" fillId="36" borderId="88" xfId="2" applyNumberFormat="1" applyFont="1" applyFill="1" applyBorder="1" applyAlignment="1" applyProtection="1">
      <alignment vertical="top" wrapText="1"/>
      <protection locked="0"/>
    </xf>
    <xf numFmtId="193" fontId="96" fillId="36" borderId="26" xfId="2" applyNumberFormat="1" applyFont="1" applyFill="1" applyBorder="1" applyAlignment="1" applyProtection="1">
      <alignment vertical="top" wrapText="1"/>
    </xf>
    <xf numFmtId="0" fontId="87" fillId="0" borderId="11" xfId="0" applyFont="1" applyBorder="1" applyAlignment="1">
      <alignment horizontal="left" wrapText="1" indent="6"/>
    </xf>
    <xf numFmtId="0" fontId="84" fillId="0" borderId="105" xfId="0" applyFont="1" applyBorder="1" applyAlignment="1">
      <alignment wrapText="1"/>
    </xf>
    <xf numFmtId="0" fontId="84" fillId="0" borderId="12" xfId="0" applyFont="1" applyBorder="1" applyAlignment="1">
      <alignment horizontal="left" wrapText="1" indent="2"/>
    </xf>
    <xf numFmtId="193" fontId="105" fillId="0" borderId="34" xfId="0" applyNumberFormat="1" applyFont="1" applyBorder="1" applyAlignment="1">
      <alignment vertical="center"/>
    </xf>
    <xf numFmtId="193" fontId="105" fillId="0" borderId="13" xfId="0" applyNumberFormat="1" applyFont="1" applyBorder="1" applyAlignment="1">
      <alignment vertical="center"/>
    </xf>
    <xf numFmtId="193" fontId="106" fillId="0" borderId="13" xfId="0" applyNumberFormat="1" applyFont="1" applyBorder="1" applyAlignment="1">
      <alignment vertical="center"/>
    </xf>
    <xf numFmtId="193" fontId="105" fillId="36" borderId="13" xfId="0" applyNumberFormat="1" applyFont="1" applyFill="1" applyBorder="1" applyAlignment="1">
      <alignment vertical="center"/>
    </xf>
    <xf numFmtId="193" fontId="107" fillId="36" borderId="16" xfId="0" applyNumberFormat="1" applyFont="1" applyFill="1" applyBorder="1" applyAlignment="1">
      <alignment vertical="center"/>
    </xf>
    <xf numFmtId="193" fontId="105" fillId="0" borderId="17" xfId="0" applyNumberFormat="1" applyFont="1" applyBorder="1" applyAlignment="1">
      <alignment vertical="center"/>
    </xf>
    <xf numFmtId="193" fontId="105" fillId="0" borderId="14" xfId="0" applyNumberFormat="1" applyFont="1" applyBorder="1" applyAlignment="1">
      <alignment vertical="center"/>
    </xf>
    <xf numFmtId="193" fontId="106" fillId="0" borderId="14" xfId="0" applyNumberFormat="1" applyFont="1" applyBorder="1" applyAlignment="1">
      <alignment vertical="center"/>
    </xf>
    <xf numFmtId="193" fontId="107" fillId="36" borderId="62" xfId="0" applyNumberFormat="1" applyFont="1" applyFill="1" applyBorder="1" applyAlignment="1">
      <alignment vertical="center"/>
    </xf>
    <xf numFmtId="193" fontId="3" fillId="0" borderId="87" xfId="0" applyNumberFormat="1" applyFont="1" applyBorder="1"/>
    <xf numFmtId="193" fontId="3" fillId="0" borderId="87" xfId="0" applyNumberFormat="1" applyFont="1" applyFill="1" applyBorder="1"/>
    <xf numFmtId="193" fontId="3" fillId="0" borderId="93" xfId="0" applyNumberFormat="1" applyFont="1" applyBorder="1"/>
    <xf numFmtId="193" fontId="3" fillId="0" borderId="93" xfId="0" applyNumberFormat="1" applyFont="1" applyFill="1" applyBorder="1"/>
    <xf numFmtId="2" fontId="3" fillId="0" borderId="29" xfId="0" applyNumberFormat="1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vertical="center"/>
    </xf>
    <xf numFmtId="2" fontId="3" fillId="0" borderId="97" xfId="0" applyNumberFormat="1" applyFont="1" applyFill="1" applyBorder="1" applyAlignment="1">
      <alignment vertical="center"/>
    </xf>
    <xf numFmtId="2" fontId="3" fillId="0" borderId="98" xfId="0" applyNumberFormat="1" applyFont="1" applyFill="1" applyBorder="1" applyAlignment="1">
      <alignment vertical="center"/>
    </xf>
    <xf numFmtId="10" fontId="4" fillId="0" borderId="101" xfId="20962" applyNumberFormat="1" applyFont="1" applyFill="1" applyBorder="1" applyAlignment="1">
      <alignment vertical="center"/>
    </xf>
    <xf numFmtId="10" fontId="4" fillId="0" borderId="102" xfId="20962" applyNumberFormat="1" applyFont="1" applyFill="1" applyBorder="1" applyAlignment="1">
      <alignment vertical="center"/>
    </xf>
    <xf numFmtId="9" fontId="3" fillId="36" borderId="25" xfId="20962" applyFont="1" applyFill="1" applyBorder="1"/>
  </cellXfs>
  <cellStyles count="20964">
    <cellStyle name="_RC VALUTEBIS WRILSI " xfId="18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3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G1-BBT-QQ-2018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. key ratios"/>
      <sheetName val="2. RC"/>
      <sheetName val="3. PL"/>
      <sheetName val="4. Off-Balance"/>
      <sheetName val="5. RWA"/>
      <sheetName val="6. Administrators-shareholders"/>
      <sheetName val="7. LI1"/>
      <sheetName val="8. LI2"/>
      <sheetName val="9. Capital"/>
      <sheetName val="10. CC2"/>
      <sheetName val="11. CRWA"/>
      <sheetName val="12. CRM"/>
      <sheetName val="13. CRME"/>
      <sheetName val="14. LCR"/>
      <sheetName val="15. CCR"/>
      <sheetName val="Instruction"/>
    </sheetNames>
    <sheetDataSet>
      <sheetData sheetId="0"/>
      <sheetData sheetId="1"/>
      <sheetData sheetId="2">
        <row r="18">
          <cell r="E18">
            <v>15031457.210000001</v>
          </cell>
        </row>
        <row r="19">
          <cell r="E19">
            <v>2864322.97</v>
          </cell>
        </row>
        <row r="30">
          <cell r="E30">
            <v>8450400</v>
          </cell>
        </row>
        <row r="38">
          <cell r="E38">
            <v>-7725957.8499999996</v>
          </cell>
        </row>
      </sheetData>
      <sheetData sheetId="3"/>
      <sheetData sheetId="4"/>
      <sheetData sheetId="5">
        <row r="9">
          <cell r="C9">
            <v>24144</v>
          </cell>
        </row>
      </sheetData>
      <sheetData sheetId="6"/>
      <sheetData sheetId="7"/>
      <sheetData sheetId="8">
        <row r="6">
          <cell r="C6">
            <v>242594.4</v>
          </cell>
        </row>
      </sheetData>
      <sheetData sheetId="9">
        <row r="15">
          <cell r="C15">
            <v>52161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lkroadbank.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="85" zoomScaleNormal="85" workbookViewId="0">
      <selection activeCell="B30" sqref="B30"/>
    </sheetView>
  </sheetViews>
  <sheetFormatPr defaultColWidth="9.109375" defaultRowHeight="13.8"/>
  <cols>
    <col min="1" max="1" width="10.33203125" style="4" customWidth="1"/>
    <col min="2" max="2" width="134.6640625" style="5" bestFit="1" customWidth="1"/>
    <col min="3" max="3" width="39.44140625" style="5" customWidth="1"/>
    <col min="4" max="6" width="9.109375" style="5"/>
    <col min="7" max="7" width="25" style="5" customWidth="1"/>
    <col min="8" max="16384" width="9.109375" style="5"/>
  </cols>
  <sheetData>
    <row r="1" spans="1:3">
      <c r="A1" s="161"/>
      <c r="B1" s="206" t="s">
        <v>352</v>
      </c>
      <c r="C1" s="161"/>
    </row>
    <row r="2" spans="1:3">
      <c r="A2" s="207">
        <v>1</v>
      </c>
      <c r="B2" s="353" t="s">
        <v>353</v>
      </c>
      <c r="C2" s="414" t="s">
        <v>419</v>
      </c>
    </row>
    <row r="3" spans="1:3">
      <c r="A3" s="207">
        <v>2</v>
      </c>
      <c r="B3" s="354" t="s">
        <v>349</v>
      </c>
      <c r="C3" s="414" t="s">
        <v>420</v>
      </c>
    </row>
    <row r="4" spans="1:3">
      <c r="A4" s="207">
        <v>3</v>
      </c>
      <c r="B4" s="355" t="s">
        <v>354</v>
      </c>
      <c r="C4" s="414" t="s">
        <v>421</v>
      </c>
    </row>
    <row r="5" spans="1:3">
      <c r="A5" s="208">
        <v>4</v>
      </c>
      <c r="B5" s="356" t="s">
        <v>350</v>
      </c>
      <c r="C5" s="415" t="s">
        <v>422</v>
      </c>
    </row>
    <row r="6" spans="1:3" s="209" customFormat="1" ht="45.75" customHeight="1">
      <c r="A6" s="363" t="s">
        <v>410</v>
      </c>
      <c r="B6" s="364"/>
      <c r="C6" s="364"/>
    </row>
    <row r="7" spans="1:3">
      <c r="A7" s="210" t="s">
        <v>30</v>
      </c>
      <c r="B7" s="206" t="s">
        <v>351</v>
      </c>
    </row>
    <row r="8" spans="1:3">
      <c r="A8" s="161">
        <v>1</v>
      </c>
      <c r="B8" s="257" t="s">
        <v>21</v>
      </c>
    </row>
    <row r="9" spans="1:3">
      <c r="A9" s="161">
        <v>2</v>
      </c>
      <c r="B9" s="258" t="s">
        <v>22</v>
      </c>
    </row>
    <row r="10" spans="1:3">
      <c r="A10" s="161">
        <v>3</v>
      </c>
      <c r="B10" s="258" t="s">
        <v>23</v>
      </c>
    </row>
    <row r="11" spans="1:3">
      <c r="A11" s="161">
        <v>4</v>
      </c>
      <c r="B11" s="258" t="s">
        <v>24</v>
      </c>
      <c r="C11" s="88"/>
    </row>
    <row r="12" spans="1:3">
      <c r="A12" s="161">
        <v>5</v>
      </c>
      <c r="B12" s="258" t="s">
        <v>25</v>
      </c>
    </row>
    <row r="13" spans="1:3">
      <c r="A13" s="161">
        <v>6</v>
      </c>
      <c r="B13" s="259" t="s">
        <v>361</v>
      </c>
    </row>
    <row r="14" spans="1:3">
      <c r="A14" s="161">
        <v>7</v>
      </c>
      <c r="B14" s="258" t="s">
        <v>355</v>
      </c>
    </row>
    <row r="15" spans="1:3">
      <c r="A15" s="161">
        <v>8</v>
      </c>
      <c r="B15" s="258" t="s">
        <v>356</v>
      </c>
    </row>
    <row r="16" spans="1:3">
      <c r="A16" s="161">
        <v>9</v>
      </c>
      <c r="B16" s="258" t="s">
        <v>26</v>
      </c>
    </row>
    <row r="17" spans="1:2">
      <c r="A17" s="352" t="s">
        <v>409</v>
      </c>
      <c r="B17" s="351" t="s">
        <v>408</v>
      </c>
    </row>
    <row r="18" spans="1:2">
      <c r="A18" s="161">
        <v>10</v>
      </c>
      <c r="B18" s="258" t="s">
        <v>27</v>
      </c>
    </row>
    <row r="19" spans="1:2">
      <c r="A19" s="161">
        <v>11</v>
      </c>
      <c r="B19" s="259" t="s">
        <v>357</v>
      </c>
    </row>
    <row r="20" spans="1:2">
      <c r="A20" s="161">
        <v>12</v>
      </c>
      <c r="B20" s="259" t="s">
        <v>28</v>
      </c>
    </row>
    <row r="21" spans="1:2">
      <c r="A21" s="161">
        <v>13</v>
      </c>
      <c r="B21" s="260" t="s">
        <v>358</v>
      </c>
    </row>
    <row r="22" spans="1:2">
      <c r="A22" s="161">
        <v>14</v>
      </c>
      <c r="B22" s="257" t="s">
        <v>385</v>
      </c>
    </row>
    <row r="23" spans="1:2">
      <c r="A23" s="211">
        <v>15</v>
      </c>
      <c r="B23" s="259" t="s">
        <v>29</v>
      </c>
    </row>
    <row r="24" spans="1:2">
      <c r="A24" s="91"/>
      <c r="B24" s="15"/>
    </row>
    <row r="25" spans="1:2">
      <c r="A25" s="91"/>
      <c r="B25" s="15"/>
    </row>
    <row r="26" spans="1:2">
      <c r="A26" s="91"/>
      <c r="B26" s="15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C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24" activePane="bottomRight" state="frozen"/>
      <selection activeCell="B9" sqref="B9"/>
      <selection pane="topRight" activeCell="B9" sqref="B9"/>
      <selection pane="bottomLeft" activeCell="B9" sqref="B9"/>
      <selection pane="bottomRight" activeCell="A41" sqref="A41"/>
    </sheetView>
  </sheetViews>
  <sheetFormatPr defaultColWidth="9.109375" defaultRowHeight="13.8"/>
  <cols>
    <col min="1" max="1" width="9.5546875" style="3" bestFit="1" customWidth="1"/>
    <col min="2" max="2" width="86" style="3" customWidth="1"/>
    <col min="3" max="3" width="12.6640625" style="3" customWidth="1"/>
    <col min="4" max="7" width="12.6640625" style="4" customWidth="1"/>
    <col min="8" max="13" width="6.6640625" style="5" customWidth="1"/>
    <col min="14" max="16384" width="9.109375" style="5"/>
  </cols>
  <sheetData>
    <row r="1" spans="1:8">
      <c r="A1" s="2" t="s">
        <v>31</v>
      </c>
      <c r="B1" s="3" t="s">
        <v>419</v>
      </c>
    </row>
    <row r="2" spans="1:8">
      <c r="A2" s="2" t="s">
        <v>32</v>
      </c>
      <c r="B2" s="448">
        <v>43190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4.4" thickBot="1">
      <c r="A4" s="9" t="s">
        <v>146</v>
      </c>
      <c r="B4" s="10" t="s">
        <v>145</v>
      </c>
      <c r="C4" s="10"/>
      <c r="D4" s="10"/>
      <c r="E4" s="10"/>
      <c r="F4" s="10"/>
      <c r="G4" s="10"/>
      <c r="H4" s="8"/>
    </row>
    <row r="5" spans="1:8">
      <c r="A5" s="11" t="s">
        <v>7</v>
      </c>
      <c r="B5" s="12"/>
      <c r="C5" s="416" t="s">
        <v>423</v>
      </c>
      <c r="D5" s="417" t="s">
        <v>424</v>
      </c>
      <c r="E5" s="417" t="s">
        <v>425</v>
      </c>
      <c r="F5" s="417" t="s">
        <v>426</v>
      </c>
      <c r="G5" s="418" t="s">
        <v>427</v>
      </c>
    </row>
    <row r="6" spans="1:8">
      <c r="B6" s="212" t="s">
        <v>144</v>
      </c>
      <c r="C6" s="302"/>
      <c r="D6" s="302"/>
      <c r="E6" s="302"/>
      <c r="F6" s="302"/>
      <c r="G6" s="340"/>
    </row>
    <row r="7" spans="1:8">
      <c r="A7" s="13"/>
      <c r="B7" s="213" t="s">
        <v>138</v>
      </c>
      <c r="C7" s="302"/>
      <c r="D7" s="302"/>
      <c r="E7" s="302"/>
      <c r="F7" s="302"/>
      <c r="G7" s="340"/>
    </row>
    <row r="8" spans="1:8">
      <c r="A8" s="357">
        <v>1</v>
      </c>
      <c r="B8" s="14" t="s">
        <v>143</v>
      </c>
      <c r="C8" s="419">
        <v>22221881.149999995</v>
      </c>
      <c r="D8" s="420">
        <v>22236889.359999996</v>
      </c>
      <c r="E8" s="420">
        <v>22388357.359999996</v>
      </c>
      <c r="F8" s="420">
        <v>22988357.759999994</v>
      </c>
      <c r="G8" s="421">
        <v>22769443.010000002</v>
      </c>
    </row>
    <row r="9" spans="1:8">
      <c r="A9" s="357">
        <v>2</v>
      </c>
      <c r="B9" s="14" t="s">
        <v>142</v>
      </c>
      <c r="C9" s="419">
        <v>22221881.149999995</v>
      </c>
      <c r="D9" s="420">
        <v>22236889.359999996</v>
      </c>
      <c r="E9" s="420">
        <v>22388357.359999996</v>
      </c>
      <c r="F9" s="420">
        <v>22988357.759999994</v>
      </c>
      <c r="G9" s="421">
        <v>22769443.010000002</v>
      </c>
    </row>
    <row r="10" spans="1:8">
      <c r="A10" s="357">
        <v>3</v>
      </c>
      <c r="B10" s="14" t="s">
        <v>141</v>
      </c>
      <c r="C10" s="419">
        <v>30778153.389999993</v>
      </c>
      <c r="D10" s="420">
        <v>31369273.908599995</v>
      </c>
      <c r="E10" s="420">
        <v>22424799.378799997</v>
      </c>
      <c r="F10" s="420">
        <v>23015022.658599995</v>
      </c>
      <c r="G10" s="421">
        <v>22804273.330200002</v>
      </c>
    </row>
    <row r="11" spans="1:8">
      <c r="A11" s="358"/>
      <c r="B11" s="212" t="s">
        <v>140</v>
      </c>
      <c r="C11" s="302"/>
      <c r="D11" s="302"/>
      <c r="E11" s="302"/>
      <c r="F11" s="302"/>
      <c r="G11" s="340"/>
    </row>
    <row r="12" spans="1:8" ht="15" customHeight="1">
      <c r="A12" s="357">
        <v>4</v>
      </c>
      <c r="B12" s="14" t="s">
        <v>273</v>
      </c>
      <c r="C12" s="422">
        <v>50073951.032459274</v>
      </c>
      <c r="D12" s="420">
        <v>48908864</v>
      </c>
      <c r="E12" s="420">
        <v>39943185.597603239</v>
      </c>
      <c r="F12" s="420">
        <v>46583961.53716328</v>
      </c>
      <c r="G12" s="421">
        <v>45985044.456595242</v>
      </c>
    </row>
    <row r="13" spans="1:8">
      <c r="A13" s="358"/>
      <c r="B13" s="212" t="s">
        <v>139</v>
      </c>
      <c r="C13" s="302"/>
      <c r="D13" s="302"/>
      <c r="E13" s="302"/>
      <c r="F13" s="302"/>
      <c r="G13" s="340"/>
    </row>
    <row r="14" spans="1:8" s="15" customFormat="1">
      <c r="A14" s="357"/>
      <c r="B14" s="213" t="s">
        <v>138</v>
      </c>
      <c r="C14" s="302"/>
      <c r="D14" s="302"/>
      <c r="E14" s="302"/>
      <c r="F14" s="302"/>
      <c r="G14" s="340"/>
    </row>
    <row r="15" spans="1:8">
      <c r="A15" s="359">
        <v>5</v>
      </c>
      <c r="B15" s="14" t="s">
        <v>402</v>
      </c>
      <c r="C15" s="423">
        <v>0.44378126135074059</v>
      </c>
      <c r="D15" s="423">
        <v>0.45469999999999999</v>
      </c>
      <c r="E15" s="423">
        <v>0.56050505299065057</v>
      </c>
      <c r="F15" s="423">
        <v>0.49348224155776393</v>
      </c>
      <c r="G15" s="424">
        <v>0.49514887457577256</v>
      </c>
    </row>
    <row r="16" spans="1:8" ht="15" customHeight="1">
      <c r="A16" s="359">
        <v>6</v>
      </c>
      <c r="B16" s="14" t="s">
        <v>403</v>
      </c>
      <c r="C16" s="423">
        <v>0.44378126135074059</v>
      </c>
      <c r="D16" s="423">
        <v>0.45469999999999999</v>
      </c>
      <c r="E16" s="423">
        <v>0.56050505299065057</v>
      </c>
      <c r="F16" s="423">
        <v>0.49348224155776393</v>
      </c>
      <c r="G16" s="424">
        <v>0.49514887457577256</v>
      </c>
    </row>
    <row r="17" spans="1:7">
      <c r="A17" s="359">
        <v>7</v>
      </c>
      <c r="B17" s="14" t="s">
        <v>404</v>
      </c>
      <c r="C17" s="423">
        <v>0.61465398186871201</v>
      </c>
      <c r="D17" s="423">
        <v>0.64139999999999997</v>
      </c>
      <c r="E17" s="423">
        <v>0.56141739932093904</v>
      </c>
      <c r="F17" s="423">
        <v>0.4940546466886313</v>
      </c>
      <c r="G17" s="424">
        <v>0.49590630170477912</v>
      </c>
    </row>
    <row r="18" spans="1:7">
      <c r="A18" s="358"/>
      <c r="B18" s="214" t="s">
        <v>137</v>
      </c>
      <c r="C18" s="302"/>
      <c r="D18" s="302"/>
      <c r="E18" s="302"/>
      <c r="F18" s="302"/>
      <c r="G18" s="340"/>
    </row>
    <row r="19" spans="1:7" ht="15" customHeight="1">
      <c r="A19" s="360">
        <v>8</v>
      </c>
      <c r="B19" s="14" t="s">
        <v>136</v>
      </c>
      <c r="C19" s="425">
        <v>5.20317174040398E-2</v>
      </c>
      <c r="D19" s="425">
        <v>5.1513969400858464E-2</v>
      </c>
      <c r="E19" s="425">
        <v>5.1125802654511374E-2</v>
      </c>
      <c r="F19" s="425">
        <v>5.1437992650049405E-2</v>
      </c>
      <c r="G19" s="426">
        <v>5.2027128064191401E-2</v>
      </c>
    </row>
    <row r="20" spans="1:7">
      <c r="A20" s="360">
        <v>9</v>
      </c>
      <c r="B20" s="14" t="s">
        <v>135</v>
      </c>
      <c r="C20" s="425">
        <v>1.2917904760324344E-2</v>
      </c>
      <c r="D20" s="425">
        <v>1.1600756829130086E-2</v>
      </c>
      <c r="E20" s="425">
        <v>1.2523992958820935E-2</v>
      </c>
      <c r="F20" s="425">
        <v>1.3784671444860116E-2</v>
      </c>
      <c r="G20" s="426">
        <v>1.2584509667904814E-2</v>
      </c>
    </row>
    <row r="21" spans="1:7">
      <c r="A21" s="360">
        <v>10</v>
      </c>
      <c r="B21" s="14" t="s">
        <v>134</v>
      </c>
      <c r="C21" s="425">
        <v>-3.2072626420085133E-2</v>
      </c>
      <c r="D21" s="425">
        <v>-1.6982033631432303E-2</v>
      </c>
      <c r="E21" s="425">
        <v>-1.5997315282738338E-2</v>
      </c>
      <c r="F21" s="425">
        <v>-1.4881444152923249E-2</v>
      </c>
      <c r="G21" s="426">
        <v>-1.6853417667281659E-2</v>
      </c>
    </row>
    <row r="22" spans="1:7">
      <c r="A22" s="360">
        <v>11</v>
      </c>
      <c r="B22" s="14" t="s">
        <v>133</v>
      </c>
      <c r="C22" s="425">
        <v>3.9113812643715447E-2</v>
      </c>
      <c r="D22" s="425">
        <v>3.9913212571728383E-2</v>
      </c>
      <c r="E22" s="425">
        <v>3.8601809695690437E-2</v>
      </c>
      <c r="F22" s="425">
        <v>3.7653321205189293E-2</v>
      </c>
      <c r="G22" s="426">
        <v>3.9442618396286586E-2</v>
      </c>
    </row>
    <row r="23" spans="1:7">
      <c r="A23" s="360">
        <v>12</v>
      </c>
      <c r="B23" s="14" t="s">
        <v>279</v>
      </c>
      <c r="C23" s="425">
        <v>-1.4895871396322625E-3</v>
      </c>
      <c r="D23" s="425">
        <v>-8.6756856043989136E-3</v>
      </c>
      <c r="E23" s="425">
        <v>-7.6473750675502593E-3</v>
      </c>
      <c r="F23" s="425">
        <v>8.2600166859475195E-3</v>
      </c>
      <c r="G23" s="426">
        <v>8.8830645608517814E-4</v>
      </c>
    </row>
    <row r="24" spans="1:7">
      <c r="A24" s="360">
        <v>13</v>
      </c>
      <c r="B24" s="14" t="s">
        <v>280</v>
      </c>
      <c r="C24" s="425">
        <v>-2.9622484263887032E-3</v>
      </c>
      <c r="D24" s="425">
        <v>-1.795049512864165E-2</v>
      </c>
      <c r="E24" s="425">
        <v>-1.6279236881896586E-2</v>
      </c>
      <c r="F24" s="425">
        <v>1.9161090225362512E-2</v>
      </c>
      <c r="G24" s="426">
        <v>2.2075211806285612E-3</v>
      </c>
    </row>
    <row r="25" spans="1:7">
      <c r="A25" s="358"/>
      <c r="B25" s="214" t="s">
        <v>359</v>
      </c>
      <c r="C25" s="302"/>
      <c r="D25" s="427"/>
      <c r="E25" s="427"/>
      <c r="F25" s="427"/>
      <c r="G25" s="428"/>
    </row>
    <row r="26" spans="1:7">
      <c r="A26" s="360">
        <v>14</v>
      </c>
      <c r="B26" s="14" t="s">
        <v>132</v>
      </c>
      <c r="C26" s="425">
        <v>0.19811766436093997</v>
      </c>
      <c r="D26" s="425">
        <v>0.25525555468151145</v>
      </c>
      <c r="E26" s="425">
        <v>0.31339797788541668</v>
      </c>
      <c r="F26" s="425">
        <v>0.31617519307197872</v>
      </c>
      <c r="G26" s="426">
        <v>0.28695157822693013</v>
      </c>
    </row>
    <row r="27" spans="1:7" ht="15" customHeight="1">
      <c r="A27" s="360">
        <v>15</v>
      </c>
      <c r="B27" s="14" t="s">
        <v>131</v>
      </c>
      <c r="C27" s="425">
        <v>0.13237568631614918</v>
      </c>
      <c r="D27" s="425">
        <v>0.17755708480841034</v>
      </c>
      <c r="E27" s="425">
        <v>0.1718000354387807</v>
      </c>
      <c r="F27" s="425">
        <v>0.18158273981814421</v>
      </c>
      <c r="G27" s="426">
        <v>0.17040039276091901</v>
      </c>
    </row>
    <row r="28" spans="1:7">
      <c r="A28" s="360">
        <v>16</v>
      </c>
      <c r="B28" s="14" t="s">
        <v>130</v>
      </c>
      <c r="C28" s="425">
        <v>0.28614739340054146</v>
      </c>
      <c r="D28" s="425">
        <v>0.41790283103249104</v>
      </c>
      <c r="E28" s="425">
        <v>0.57277557120673406</v>
      </c>
      <c r="F28" s="425">
        <v>0.61192009603425734</v>
      </c>
      <c r="G28" s="426">
        <v>0.62794113874272672</v>
      </c>
    </row>
    <row r="29" spans="1:7" ht="15" customHeight="1">
      <c r="A29" s="360">
        <v>17</v>
      </c>
      <c r="B29" s="14" t="s">
        <v>129</v>
      </c>
      <c r="C29" s="425">
        <v>0.29387143267439464</v>
      </c>
      <c r="D29" s="425">
        <v>0.3273566201146475</v>
      </c>
      <c r="E29" s="425">
        <v>0.21877193974254119</v>
      </c>
      <c r="F29" s="425">
        <v>0.33452769676632027</v>
      </c>
      <c r="G29" s="426">
        <v>0.2449605865384521</v>
      </c>
    </row>
    <row r="30" spans="1:7">
      <c r="A30" s="360">
        <v>18</v>
      </c>
      <c r="B30" s="14" t="s">
        <v>128</v>
      </c>
      <c r="C30" s="425">
        <v>0.25854928839775171</v>
      </c>
      <c r="D30" s="425">
        <v>-0.20478480921536105</v>
      </c>
      <c r="E30" s="425">
        <v>-0.36462041874515388</v>
      </c>
      <c r="F30" s="425">
        <v>-0.35443152663704452</v>
      </c>
      <c r="G30" s="426">
        <v>-0.27712033610761122</v>
      </c>
    </row>
    <row r="31" spans="1:7" ht="15" customHeight="1">
      <c r="A31" s="358"/>
      <c r="B31" s="214" t="s">
        <v>360</v>
      </c>
      <c r="C31" s="302"/>
      <c r="D31" s="427"/>
      <c r="E31" s="427"/>
      <c r="F31" s="427"/>
      <c r="G31" s="428"/>
    </row>
    <row r="32" spans="1:7" ht="15" customHeight="1">
      <c r="A32" s="360">
        <v>19</v>
      </c>
      <c r="B32" s="14" t="s">
        <v>127</v>
      </c>
      <c r="C32" s="429">
        <v>0.43091112252438835</v>
      </c>
      <c r="D32" s="429">
        <v>0.51298465088577161</v>
      </c>
      <c r="E32" s="429">
        <v>0.43931983875729591</v>
      </c>
      <c r="F32" s="429">
        <v>0.42181138189342771</v>
      </c>
      <c r="G32" s="430">
        <v>0.26390376243932728</v>
      </c>
    </row>
    <row r="33" spans="1:7" ht="15" customHeight="1">
      <c r="A33" s="360">
        <v>20</v>
      </c>
      <c r="B33" s="14" t="s">
        <v>126</v>
      </c>
      <c r="C33" s="429">
        <v>0.79396429307872884</v>
      </c>
      <c r="D33" s="429">
        <v>0.78743775892817736</v>
      </c>
      <c r="E33" s="429">
        <v>0.69237384007133707</v>
      </c>
      <c r="F33" s="429">
        <v>0.64761797487375028</v>
      </c>
      <c r="G33" s="430">
        <v>0.55604569489722855</v>
      </c>
    </row>
    <row r="34" spans="1:7" ht="15" customHeight="1">
      <c r="A34" s="360">
        <v>21</v>
      </c>
      <c r="B34" s="14" t="s">
        <v>125</v>
      </c>
      <c r="C34" s="429">
        <v>0.24903035793997585</v>
      </c>
      <c r="D34" s="429">
        <v>0.20641119051917436</v>
      </c>
      <c r="E34" s="429">
        <v>0.22790021426568069</v>
      </c>
      <c r="F34" s="429">
        <v>0.31648223753791105</v>
      </c>
      <c r="G34" s="430">
        <v>0.26579028572519137</v>
      </c>
    </row>
    <row r="35" spans="1:7" ht="15" customHeight="1">
      <c r="A35" s="361"/>
      <c r="B35" s="214" t="s">
        <v>406</v>
      </c>
      <c r="C35" s="302"/>
      <c r="D35" s="302"/>
      <c r="E35" s="302"/>
      <c r="F35" s="302"/>
      <c r="G35" s="340"/>
    </row>
    <row r="36" spans="1:7">
      <c r="A36" s="360">
        <v>22</v>
      </c>
      <c r="B36" s="14" t="s">
        <v>386</v>
      </c>
      <c r="C36" s="431">
        <v>27468161.832222223</v>
      </c>
      <c r="D36" s="431">
        <v>27057877.602499999</v>
      </c>
      <c r="E36" s="431"/>
      <c r="F36" s="431"/>
      <c r="G36" s="432"/>
    </row>
    <row r="37" spans="1:7" ht="15" customHeight="1">
      <c r="A37" s="360">
        <v>23</v>
      </c>
      <c r="B37" s="14" t="s">
        <v>398</v>
      </c>
      <c r="C37" s="431">
        <v>12846876.252491109</v>
      </c>
      <c r="D37" s="433">
        <v>6588725.9692499992</v>
      </c>
      <c r="E37" s="433"/>
      <c r="F37" s="433"/>
      <c r="G37" s="434"/>
    </row>
    <row r="38" spans="1:7" ht="14.4" thickBot="1">
      <c r="A38" s="362">
        <v>24</v>
      </c>
      <c r="B38" s="215" t="s">
        <v>387</v>
      </c>
      <c r="C38" s="435">
        <v>2.138119904976584</v>
      </c>
      <c r="D38" s="435">
        <v>4.1066934227923308</v>
      </c>
      <c r="E38" s="435"/>
      <c r="F38" s="435"/>
      <c r="G38" s="436"/>
    </row>
    <row r="39" spans="1:7">
      <c r="A39" s="16"/>
    </row>
    <row r="40" spans="1:7" ht="39.6">
      <c r="B40" s="293" t="s">
        <v>407</v>
      </c>
    </row>
    <row r="41" spans="1:7" ht="52.8">
      <c r="B41" s="293" t="s">
        <v>405</v>
      </c>
    </row>
    <row r="43" spans="1:7" ht="14.4">
      <c r="B43" s="29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E44" sqref="E44"/>
    </sheetView>
  </sheetViews>
  <sheetFormatPr defaultColWidth="9.109375" defaultRowHeight="13.8"/>
  <cols>
    <col min="1" max="1" width="9.5546875" style="4" bestFit="1" customWidth="1"/>
    <col min="2" max="2" width="55.109375" style="4" bestFit="1" customWidth="1"/>
    <col min="3" max="3" width="11.6640625" style="4" customWidth="1"/>
    <col min="4" max="4" width="13.33203125" style="4" customWidth="1"/>
    <col min="5" max="5" width="14.5546875" style="4" customWidth="1"/>
    <col min="6" max="6" width="11.6640625" style="4" customWidth="1"/>
    <col min="7" max="7" width="13.6640625" style="4" customWidth="1"/>
    <col min="8" max="8" width="14.5546875" style="4" customWidth="1"/>
    <col min="9" max="16384" width="9.109375" style="5"/>
  </cols>
  <sheetData>
    <row r="1" spans="1:8">
      <c r="A1" s="2" t="s">
        <v>31</v>
      </c>
      <c r="B1" s="3" t="s">
        <v>419</v>
      </c>
    </row>
    <row r="2" spans="1:8">
      <c r="A2" s="2" t="s">
        <v>32</v>
      </c>
      <c r="B2" s="448">
        <v>43190</v>
      </c>
    </row>
    <row r="3" spans="1:8">
      <c r="A3" s="2"/>
    </row>
    <row r="4" spans="1:8" ht="14.4" thickBot="1">
      <c r="A4" s="17" t="s">
        <v>33</v>
      </c>
      <c r="B4" s="18" t="s">
        <v>34</v>
      </c>
      <c r="C4" s="17"/>
      <c r="D4" s="19"/>
      <c r="E4" s="19"/>
      <c r="F4" s="20"/>
      <c r="G4" s="20"/>
      <c r="H4" s="21" t="s">
        <v>74</v>
      </c>
    </row>
    <row r="5" spans="1:8">
      <c r="A5" s="22"/>
      <c r="B5" s="23"/>
      <c r="C5" s="365" t="s">
        <v>69</v>
      </c>
      <c r="D5" s="366"/>
      <c r="E5" s="367"/>
      <c r="F5" s="365" t="s">
        <v>73</v>
      </c>
      <c r="G5" s="366"/>
      <c r="H5" s="368"/>
    </row>
    <row r="6" spans="1:8">
      <c r="A6" s="24" t="s">
        <v>7</v>
      </c>
      <c r="B6" s="25" t="s">
        <v>35</v>
      </c>
      <c r="C6" s="26" t="s">
        <v>70</v>
      </c>
      <c r="D6" s="26" t="s">
        <v>71</v>
      </c>
      <c r="E6" s="26" t="s">
        <v>72</v>
      </c>
      <c r="F6" s="26" t="s">
        <v>70</v>
      </c>
      <c r="G6" s="26" t="s">
        <v>71</v>
      </c>
      <c r="H6" s="27" t="s">
        <v>72</v>
      </c>
    </row>
    <row r="7" spans="1:8" ht="14.4">
      <c r="A7" s="24">
        <v>1</v>
      </c>
      <c r="B7" s="28" t="s">
        <v>36</v>
      </c>
      <c r="C7" s="437">
        <v>951972.49</v>
      </c>
      <c r="D7" s="437">
        <v>2887671.2399999998</v>
      </c>
      <c r="E7" s="438">
        <f>C7+D7</f>
        <v>3839643.7299999995</v>
      </c>
      <c r="F7" s="439">
        <v>886372.15</v>
      </c>
      <c r="G7" s="440">
        <v>2514101.39</v>
      </c>
      <c r="H7" s="441">
        <f>F7+G7</f>
        <v>3400473.54</v>
      </c>
    </row>
    <row r="8" spans="1:8" ht="14.4">
      <c r="A8" s="24">
        <v>2</v>
      </c>
      <c r="B8" s="28" t="s">
        <v>37</v>
      </c>
      <c r="C8" s="437">
        <v>539203.04</v>
      </c>
      <c r="D8" s="437">
        <v>2890519.89</v>
      </c>
      <c r="E8" s="438">
        <f t="shared" ref="E8:E20" si="0">C8+D8</f>
        <v>3429722.93</v>
      </c>
      <c r="F8" s="439">
        <v>3816.99</v>
      </c>
      <c r="G8" s="440">
        <v>6266760.7299999995</v>
      </c>
      <c r="H8" s="441">
        <f t="shared" ref="H8:H40" si="1">F8+G8</f>
        <v>6270577.7199999997</v>
      </c>
    </row>
    <row r="9" spans="1:8" ht="14.4">
      <c r="A9" s="24">
        <v>3</v>
      </c>
      <c r="B9" s="28" t="s">
        <v>38</v>
      </c>
      <c r="C9" s="437">
        <v>6671374.6699999999</v>
      </c>
      <c r="D9" s="437">
        <v>6591447.75</v>
      </c>
      <c r="E9" s="438">
        <f t="shared" si="0"/>
        <v>13262822.42</v>
      </c>
      <c r="F9" s="439">
        <v>9131450.6999999993</v>
      </c>
      <c r="G9" s="440">
        <v>1451887.4100000001</v>
      </c>
      <c r="H9" s="441">
        <f t="shared" si="1"/>
        <v>10583338.109999999</v>
      </c>
    </row>
    <row r="10" spans="1:8" ht="14.4">
      <c r="A10" s="24">
        <v>4</v>
      </c>
      <c r="B10" s="28" t="s">
        <v>39</v>
      </c>
      <c r="C10" s="437">
        <v>0</v>
      </c>
      <c r="D10" s="437">
        <v>0</v>
      </c>
      <c r="E10" s="438">
        <f t="shared" si="0"/>
        <v>0</v>
      </c>
      <c r="F10" s="439">
        <v>0</v>
      </c>
      <c r="G10" s="440">
        <v>0</v>
      </c>
      <c r="H10" s="441">
        <f t="shared" si="1"/>
        <v>0</v>
      </c>
    </row>
    <row r="11" spans="1:8" ht="14.4">
      <c r="A11" s="24">
        <v>5</v>
      </c>
      <c r="B11" s="28" t="s">
        <v>40</v>
      </c>
      <c r="C11" s="437">
        <v>5459731.3900000006</v>
      </c>
      <c r="D11" s="437">
        <v>0</v>
      </c>
      <c r="E11" s="438">
        <f t="shared" si="0"/>
        <v>5459731.3900000006</v>
      </c>
      <c r="F11" s="439">
        <v>11301386.920000002</v>
      </c>
      <c r="G11" s="440">
        <v>0</v>
      </c>
      <c r="H11" s="441">
        <f t="shared" si="1"/>
        <v>11301386.920000002</v>
      </c>
    </row>
    <row r="12" spans="1:8" ht="14.4">
      <c r="A12" s="24">
        <v>6.1</v>
      </c>
      <c r="B12" s="29" t="s">
        <v>41</v>
      </c>
      <c r="C12" s="437">
        <v>6808267.54</v>
      </c>
      <c r="D12" s="437">
        <v>2729090</v>
      </c>
      <c r="E12" s="438">
        <f t="shared" si="0"/>
        <v>9537357.5399999991</v>
      </c>
      <c r="F12" s="439">
        <v>2563013.11</v>
      </c>
      <c r="G12" s="440">
        <v>4325717.08</v>
      </c>
      <c r="H12" s="441">
        <f t="shared" si="1"/>
        <v>6888730.1899999995</v>
      </c>
    </row>
    <row r="13" spans="1:8" ht="14.4">
      <c r="A13" s="24">
        <v>6.2</v>
      </c>
      <c r="B13" s="29" t="s">
        <v>42</v>
      </c>
      <c r="C13" s="437">
        <v>-424121.41</v>
      </c>
      <c r="D13" s="437">
        <v>-838392.84</v>
      </c>
      <c r="E13" s="438">
        <f t="shared" si="0"/>
        <v>-1262514.25</v>
      </c>
      <c r="F13" s="439">
        <v>-277383.71000000002</v>
      </c>
      <c r="G13" s="440">
        <v>-896458.62</v>
      </c>
      <c r="H13" s="441">
        <f t="shared" si="1"/>
        <v>-1173842.33</v>
      </c>
    </row>
    <row r="14" spans="1:8" ht="14.4">
      <c r="A14" s="24">
        <v>6</v>
      </c>
      <c r="B14" s="28" t="s">
        <v>43</v>
      </c>
      <c r="C14" s="438">
        <f>C12+C13</f>
        <v>6384146.1299999999</v>
      </c>
      <c r="D14" s="438">
        <f>D12+D13</f>
        <v>1890697.1600000001</v>
      </c>
      <c r="E14" s="438">
        <f t="shared" si="0"/>
        <v>8274843.29</v>
      </c>
      <c r="F14" s="438">
        <f>F12+F13</f>
        <v>2285629.4</v>
      </c>
      <c r="G14" s="438">
        <f>G12+G13</f>
        <v>3429258.46</v>
      </c>
      <c r="H14" s="441">
        <f t="shared" si="1"/>
        <v>5714887.8599999994</v>
      </c>
    </row>
    <row r="15" spans="1:8" ht="14.4">
      <c r="A15" s="24">
        <v>7</v>
      </c>
      <c r="B15" s="28" t="s">
        <v>44</v>
      </c>
      <c r="C15" s="437">
        <v>273895.87</v>
      </c>
      <c r="D15" s="437">
        <v>8233.02</v>
      </c>
      <c r="E15" s="438">
        <f t="shared" si="0"/>
        <v>282128.89</v>
      </c>
      <c r="F15" s="439">
        <v>491680.36000000004</v>
      </c>
      <c r="G15" s="440">
        <v>27142.03</v>
      </c>
      <c r="H15" s="441">
        <f t="shared" si="1"/>
        <v>518822.39</v>
      </c>
    </row>
    <row r="16" spans="1:8" ht="14.4">
      <c r="A16" s="24">
        <v>8</v>
      </c>
      <c r="B16" s="28" t="s">
        <v>206</v>
      </c>
      <c r="C16" s="437">
        <v>1125233.8400000001</v>
      </c>
      <c r="D16" s="437"/>
      <c r="E16" s="438">
        <f t="shared" si="0"/>
        <v>1125233.8400000001</v>
      </c>
      <c r="F16" s="439">
        <v>1647917.5000000002</v>
      </c>
      <c r="G16" s="440"/>
      <c r="H16" s="441">
        <f t="shared" si="1"/>
        <v>1647917.5000000002</v>
      </c>
    </row>
    <row r="17" spans="1:8" ht="14.4">
      <c r="A17" s="24">
        <v>9</v>
      </c>
      <c r="B17" s="28" t="s">
        <v>45</v>
      </c>
      <c r="C17" s="437">
        <v>20000</v>
      </c>
      <c r="D17" s="437">
        <v>0</v>
      </c>
      <c r="E17" s="438">
        <f t="shared" si="0"/>
        <v>20000</v>
      </c>
      <c r="F17" s="439">
        <v>20000</v>
      </c>
      <c r="G17" s="440">
        <v>0</v>
      </c>
      <c r="H17" s="441">
        <f t="shared" si="1"/>
        <v>20000</v>
      </c>
    </row>
    <row r="18" spans="1:8" ht="14.4">
      <c r="A18" s="24">
        <v>10</v>
      </c>
      <c r="B18" s="28" t="s">
        <v>46</v>
      </c>
      <c r="C18" s="437">
        <v>15031457.210000001</v>
      </c>
      <c r="D18" s="437"/>
      <c r="E18" s="438">
        <f t="shared" si="0"/>
        <v>15031457.210000001</v>
      </c>
      <c r="F18" s="439">
        <v>15863000.520000003</v>
      </c>
      <c r="G18" s="440"/>
      <c r="H18" s="441">
        <f t="shared" si="1"/>
        <v>15863000.520000003</v>
      </c>
    </row>
    <row r="19" spans="1:8" ht="14.4">
      <c r="A19" s="24">
        <v>11</v>
      </c>
      <c r="B19" s="28" t="s">
        <v>47</v>
      </c>
      <c r="C19" s="437">
        <v>1384349.3800000001</v>
      </c>
      <c r="D19" s="437">
        <v>1479973.59</v>
      </c>
      <c r="E19" s="438">
        <f t="shared" si="0"/>
        <v>2864322.97</v>
      </c>
      <c r="F19" s="439">
        <v>967374.72</v>
      </c>
      <c r="G19" s="440">
        <v>131300.97</v>
      </c>
      <c r="H19" s="441">
        <f t="shared" si="1"/>
        <v>1098675.69</v>
      </c>
    </row>
    <row r="20" spans="1:8" ht="14.4">
      <c r="A20" s="24">
        <v>12</v>
      </c>
      <c r="B20" s="31" t="s">
        <v>48</v>
      </c>
      <c r="C20" s="438">
        <f>SUM(C7:C11)+SUM(C14:C19)</f>
        <v>37841364.019999996</v>
      </c>
      <c r="D20" s="438">
        <f>SUM(D7:D11)+SUM(D14:D19)</f>
        <v>15748542.649999999</v>
      </c>
      <c r="E20" s="438">
        <f t="shared" si="0"/>
        <v>53589906.669999994</v>
      </c>
      <c r="F20" s="438">
        <f>SUM(F7:F11)+SUM(F14:F19)</f>
        <v>42598629.260000005</v>
      </c>
      <c r="G20" s="438">
        <f>SUM(G7:G11)+SUM(G14:G19)</f>
        <v>13820450.989999998</v>
      </c>
      <c r="H20" s="441">
        <f t="shared" si="1"/>
        <v>56419080.25</v>
      </c>
    </row>
    <row r="21" spans="1:8" ht="14.4">
      <c r="A21" s="24"/>
      <c r="B21" s="25" t="s">
        <v>49</v>
      </c>
      <c r="C21" s="442"/>
      <c r="D21" s="442"/>
      <c r="E21" s="442"/>
      <c r="F21" s="443"/>
      <c r="G21" s="444"/>
      <c r="H21" s="445"/>
    </row>
    <row r="22" spans="1:8" ht="14.4">
      <c r="A22" s="24">
        <v>13</v>
      </c>
      <c r="B22" s="28" t="s">
        <v>50</v>
      </c>
      <c r="C22" s="437">
        <v>0</v>
      </c>
      <c r="D22" s="437">
        <v>0</v>
      </c>
      <c r="E22" s="438">
        <f>C22+D22</f>
        <v>0</v>
      </c>
      <c r="F22" s="439">
        <v>0</v>
      </c>
      <c r="G22" s="440">
        <v>0</v>
      </c>
      <c r="H22" s="441">
        <f t="shared" si="1"/>
        <v>0</v>
      </c>
    </row>
    <row r="23" spans="1:8" ht="14.4">
      <c r="A23" s="24">
        <v>14</v>
      </c>
      <c r="B23" s="28" t="s">
        <v>51</v>
      </c>
      <c r="C23" s="437">
        <v>3285068.27</v>
      </c>
      <c r="D23" s="437">
        <v>8529962.0700000003</v>
      </c>
      <c r="E23" s="438">
        <f t="shared" ref="E23:E40" si="2">C23+D23</f>
        <v>11815030.34</v>
      </c>
      <c r="F23" s="439">
        <v>2991447.66</v>
      </c>
      <c r="G23" s="440">
        <v>10813839.08</v>
      </c>
      <c r="H23" s="441">
        <f t="shared" si="1"/>
        <v>13805286.74</v>
      </c>
    </row>
    <row r="24" spans="1:8" ht="14.4">
      <c r="A24" s="24">
        <v>15</v>
      </c>
      <c r="B24" s="28" t="s">
        <v>52</v>
      </c>
      <c r="C24" s="437">
        <v>127204.03</v>
      </c>
      <c r="D24" s="437">
        <v>1403279.27</v>
      </c>
      <c r="E24" s="438">
        <f t="shared" si="2"/>
        <v>1530483.3</v>
      </c>
      <c r="F24" s="439">
        <v>436026.69999999995</v>
      </c>
      <c r="G24" s="440">
        <v>754330.02</v>
      </c>
      <c r="H24" s="441">
        <f t="shared" si="1"/>
        <v>1190356.72</v>
      </c>
    </row>
    <row r="25" spans="1:8" ht="14.4">
      <c r="A25" s="24">
        <v>16</v>
      </c>
      <c r="B25" s="28" t="s">
        <v>53</v>
      </c>
      <c r="C25" s="437">
        <v>864624</v>
      </c>
      <c r="D25" s="437">
        <v>1174721.8</v>
      </c>
      <c r="E25" s="438">
        <f t="shared" si="2"/>
        <v>2039345.8</v>
      </c>
      <c r="F25" s="439">
        <v>880854.88</v>
      </c>
      <c r="G25" s="440">
        <v>4206518.9800000004</v>
      </c>
      <c r="H25" s="441">
        <f t="shared" si="1"/>
        <v>5087373.8600000003</v>
      </c>
    </row>
    <row r="26" spans="1:8" ht="14.4">
      <c r="A26" s="24">
        <v>17</v>
      </c>
      <c r="B26" s="28" t="s">
        <v>54</v>
      </c>
      <c r="C26" s="442"/>
      <c r="D26" s="442"/>
      <c r="E26" s="438">
        <f t="shared" si="2"/>
        <v>0</v>
      </c>
      <c r="F26" s="443"/>
      <c r="G26" s="444"/>
      <c r="H26" s="441">
        <f t="shared" si="1"/>
        <v>0</v>
      </c>
    </row>
    <row r="27" spans="1:8" ht="14.4">
      <c r="A27" s="24">
        <v>18</v>
      </c>
      <c r="B27" s="28" t="s">
        <v>55</v>
      </c>
      <c r="C27" s="437">
        <v>0</v>
      </c>
      <c r="D27" s="437">
        <v>0</v>
      </c>
      <c r="E27" s="438">
        <f t="shared" si="2"/>
        <v>0</v>
      </c>
      <c r="F27" s="439">
        <v>7505000</v>
      </c>
      <c r="G27" s="440">
        <v>0</v>
      </c>
      <c r="H27" s="441">
        <f t="shared" si="1"/>
        <v>7505000</v>
      </c>
    </row>
    <row r="28" spans="1:8" ht="14.4">
      <c r="A28" s="24">
        <v>19</v>
      </c>
      <c r="B28" s="28" t="s">
        <v>56</v>
      </c>
      <c r="C28" s="437">
        <v>2697.67</v>
      </c>
      <c r="D28" s="437">
        <v>120436.61000000002</v>
      </c>
      <c r="E28" s="438">
        <f t="shared" si="2"/>
        <v>123134.28000000001</v>
      </c>
      <c r="F28" s="439">
        <v>16039.55</v>
      </c>
      <c r="G28" s="440">
        <v>73798.58</v>
      </c>
      <c r="H28" s="441">
        <f t="shared" si="1"/>
        <v>89838.13</v>
      </c>
    </row>
    <row r="29" spans="1:8" ht="14.4">
      <c r="A29" s="24">
        <v>20</v>
      </c>
      <c r="B29" s="28" t="s">
        <v>57</v>
      </c>
      <c r="C29" s="437">
        <v>1146033.52</v>
      </c>
      <c r="D29" s="437">
        <v>1229005.7899999998</v>
      </c>
      <c r="E29" s="438">
        <f t="shared" si="2"/>
        <v>2375039.3099999996</v>
      </c>
      <c r="F29" s="439">
        <v>881765.15000000014</v>
      </c>
      <c r="G29" s="440">
        <v>72006.11</v>
      </c>
      <c r="H29" s="441">
        <f t="shared" si="1"/>
        <v>953771.26000000013</v>
      </c>
    </row>
    <row r="30" spans="1:8" ht="14.4">
      <c r="A30" s="24">
        <v>21</v>
      </c>
      <c r="B30" s="28" t="s">
        <v>58</v>
      </c>
      <c r="C30" s="437">
        <v>0</v>
      </c>
      <c r="D30" s="437">
        <v>8450400</v>
      </c>
      <c r="E30" s="438">
        <f t="shared" si="2"/>
        <v>8450400</v>
      </c>
      <c r="F30" s="439">
        <v>0</v>
      </c>
      <c r="G30" s="440">
        <v>0</v>
      </c>
      <c r="H30" s="441">
        <f t="shared" si="1"/>
        <v>0</v>
      </c>
    </row>
    <row r="31" spans="1:8" ht="14.4">
      <c r="A31" s="24">
        <v>22</v>
      </c>
      <c r="B31" s="31" t="s">
        <v>59</v>
      </c>
      <c r="C31" s="438">
        <f>SUM(C22:C30)</f>
        <v>5425627.4900000002</v>
      </c>
      <c r="D31" s="438">
        <f>SUM(D22:D30)</f>
        <v>20907805.539999999</v>
      </c>
      <c r="E31" s="438">
        <f>C31+D31</f>
        <v>26333433.030000001</v>
      </c>
      <c r="F31" s="438">
        <f>SUM(F22:F30)</f>
        <v>12711133.940000001</v>
      </c>
      <c r="G31" s="438">
        <f>SUM(G22:G30)</f>
        <v>15920492.77</v>
      </c>
      <c r="H31" s="441">
        <f t="shared" si="1"/>
        <v>28631626.710000001</v>
      </c>
    </row>
    <row r="32" spans="1:8" ht="14.4">
      <c r="A32" s="24"/>
      <c r="B32" s="25" t="s">
        <v>60</v>
      </c>
      <c r="C32" s="442"/>
      <c r="D32" s="442"/>
      <c r="E32" s="437"/>
      <c r="F32" s="443"/>
      <c r="G32" s="444"/>
      <c r="H32" s="445"/>
    </row>
    <row r="33" spans="1:8" ht="14.4">
      <c r="A33" s="24">
        <v>23</v>
      </c>
      <c r="B33" s="28" t="s">
        <v>61</v>
      </c>
      <c r="C33" s="437">
        <v>30000000</v>
      </c>
      <c r="D33" s="442"/>
      <c r="E33" s="438">
        <f t="shared" si="2"/>
        <v>30000000</v>
      </c>
      <c r="F33" s="439">
        <v>30000000</v>
      </c>
      <c r="G33" s="444"/>
      <c r="H33" s="441">
        <f t="shared" si="1"/>
        <v>30000000</v>
      </c>
    </row>
    <row r="34" spans="1:8" ht="14.4">
      <c r="A34" s="24">
        <v>24</v>
      </c>
      <c r="B34" s="28" t="s">
        <v>62</v>
      </c>
      <c r="C34" s="437">
        <v>0</v>
      </c>
      <c r="D34" s="442"/>
      <c r="E34" s="438">
        <f t="shared" si="2"/>
        <v>0</v>
      </c>
      <c r="F34" s="439">
        <v>0</v>
      </c>
      <c r="G34" s="444"/>
      <c r="H34" s="441">
        <f t="shared" si="1"/>
        <v>0</v>
      </c>
    </row>
    <row r="35" spans="1:8" ht="14.4">
      <c r="A35" s="24">
        <v>25</v>
      </c>
      <c r="B35" s="30" t="s">
        <v>63</v>
      </c>
      <c r="C35" s="437">
        <v>0</v>
      </c>
      <c r="D35" s="442"/>
      <c r="E35" s="438">
        <f t="shared" si="2"/>
        <v>0</v>
      </c>
      <c r="F35" s="439">
        <v>0</v>
      </c>
      <c r="G35" s="444"/>
      <c r="H35" s="441">
        <f t="shared" si="1"/>
        <v>0</v>
      </c>
    </row>
    <row r="36" spans="1:8" ht="14.4">
      <c r="A36" s="24">
        <v>26</v>
      </c>
      <c r="B36" s="28" t="s">
        <v>64</v>
      </c>
      <c r="C36" s="437">
        <v>0</v>
      </c>
      <c r="D36" s="442"/>
      <c r="E36" s="438">
        <f t="shared" si="2"/>
        <v>0</v>
      </c>
      <c r="F36" s="439">
        <v>0</v>
      </c>
      <c r="G36" s="444"/>
      <c r="H36" s="441">
        <f t="shared" si="1"/>
        <v>0</v>
      </c>
    </row>
    <row r="37" spans="1:8" ht="14.4">
      <c r="A37" s="24">
        <v>27</v>
      </c>
      <c r="B37" s="28" t="s">
        <v>65</v>
      </c>
      <c r="C37" s="437">
        <v>0</v>
      </c>
      <c r="D37" s="442"/>
      <c r="E37" s="438">
        <f t="shared" si="2"/>
        <v>0</v>
      </c>
      <c r="F37" s="439">
        <v>0</v>
      </c>
      <c r="G37" s="444"/>
      <c r="H37" s="441">
        <f t="shared" si="1"/>
        <v>0</v>
      </c>
    </row>
    <row r="38" spans="1:8" ht="14.4">
      <c r="A38" s="24">
        <v>28</v>
      </c>
      <c r="B38" s="28" t="s">
        <v>66</v>
      </c>
      <c r="C38" s="437">
        <v>-7725957.8499999996</v>
      </c>
      <c r="D38" s="442"/>
      <c r="E38" s="438">
        <f t="shared" si="2"/>
        <v>-7725957.8499999996</v>
      </c>
      <c r="F38" s="439">
        <v>-7194978.9900000002</v>
      </c>
      <c r="G38" s="444"/>
      <c r="H38" s="441">
        <f t="shared" si="1"/>
        <v>-7194978.9900000002</v>
      </c>
    </row>
    <row r="39" spans="1:8" ht="14.4">
      <c r="A39" s="24">
        <v>29</v>
      </c>
      <c r="B39" s="28" t="s">
        <v>67</v>
      </c>
      <c r="C39" s="437">
        <v>4982432.3</v>
      </c>
      <c r="D39" s="442"/>
      <c r="E39" s="438">
        <f t="shared" si="2"/>
        <v>4982432.3</v>
      </c>
      <c r="F39" s="439">
        <v>4982432.3</v>
      </c>
      <c r="G39" s="444"/>
      <c r="H39" s="441">
        <f t="shared" si="1"/>
        <v>4982432.3</v>
      </c>
    </row>
    <row r="40" spans="1:8" ht="14.4">
      <c r="A40" s="24">
        <v>30</v>
      </c>
      <c r="B40" s="265" t="s">
        <v>274</v>
      </c>
      <c r="C40" s="437">
        <v>27256474.449999999</v>
      </c>
      <c r="D40" s="442"/>
      <c r="E40" s="438">
        <f t="shared" si="2"/>
        <v>27256474.449999999</v>
      </c>
      <c r="F40" s="439">
        <v>27787453.309999999</v>
      </c>
      <c r="G40" s="444"/>
      <c r="H40" s="441">
        <f t="shared" si="1"/>
        <v>27787453.309999999</v>
      </c>
    </row>
    <row r="41" spans="1:8" ht="15" thickBot="1">
      <c r="A41" s="32">
        <v>31</v>
      </c>
      <c r="B41" s="33" t="s">
        <v>68</v>
      </c>
      <c r="C41" s="446">
        <f>C31+C40</f>
        <v>32682101.939999998</v>
      </c>
      <c r="D41" s="446">
        <f>D31+D40</f>
        <v>20907805.539999999</v>
      </c>
      <c r="E41" s="446">
        <f>C41+D41</f>
        <v>53589907.479999997</v>
      </c>
      <c r="F41" s="446">
        <f>F31+F40</f>
        <v>40498587.25</v>
      </c>
      <c r="G41" s="446">
        <f>G31+G40</f>
        <v>15920492.77</v>
      </c>
      <c r="H41" s="447">
        <f>F41+G41</f>
        <v>56419080.019999996</v>
      </c>
    </row>
    <row r="43" spans="1:8">
      <c r="B43" s="34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09375" defaultRowHeight="13.2"/>
  <cols>
    <col min="1" max="1" width="9.5546875" style="4" bestFit="1" customWidth="1"/>
    <col min="2" max="2" width="89.109375" style="4" customWidth="1"/>
    <col min="3" max="8" width="12.6640625" style="4" customWidth="1"/>
    <col min="9" max="9" width="8.88671875" style="4" customWidth="1"/>
    <col min="10" max="16384" width="9.109375" style="4"/>
  </cols>
  <sheetData>
    <row r="1" spans="1:8">
      <c r="A1" s="2" t="s">
        <v>31</v>
      </c>
      <c r="B1" s="3" t="s">
        <v>419</v>
      </c>
      <c r="C1" s="3"/>
    </row>
    <row r="2" spans="1:8">
      <c r="A2" s="2" t="s">
        <v>32</v>
      </c>
      <c r="B2" s="448">
        <v>43190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8" thickBot="1">
      <c r="A4" s="36" t="s">
        <v>201</v>
      </c>
      <c r="B4" s="216" t="s">
        <v>23</v>
      </c>
      <c r="C4" s="17"/>
      <c r="D4" s="19"/>
      <c r="E4" s="19"/>
      <c r="F4" s="20"/>
      <c r="G4" s="20"/>
      <c r="H4" s="37" t="s">
        <v>74</v>
      </c>
    </row>
    <row r="5" spans="1:8">
      <c r="A5" s="38" t="s">
        <v>7</v>
      </c>
      <c r="B5" s="39"/>
      <c r="C5" s="365" t="s">
        <v>69</v>
      </c>
      <c r="D5" s="366"/>
      <c r="E5" s="367"/>
      <c r="F5" s="365" t="s">
        <v>73</v>
      </c>
      <c r="G5" s="366"/>
      <c r="H5" s="368"/>
    </row>
    <row r="6" spans="1:8">
      <c r="A6" s="40" t="s">
        <v>7</v>
      </c>
      <c r="B6" s="41"/>
      <c r="C6" s="42" t="s">
        <v>70</v>
      </c>
      <c r="D6" s="42" t="s">
        <v>71</v>
      </c>
      <c r="E6" s="42" t="s">
        <v>72</v>
      </c>
      <c r="F6" s="42" t="s">
        <v>70</v>
      </c>
      <c r="G6" s="42" t="s">
        <v>71</v>
      </c>
      <c r="H6" s="43" t="s">
        <v>72</v>
      </c>
    </row>
    <row r="7" spans="1:8">
      <c r="A7" s="44"/>
      <c r="B7" s="216" t="s">
        <v>200</v>
      </c>
      <c r="C7" s="45"/>
      <c r="D7" s="45"/>
      <c r="E7" s="45"/>
      <c r="F7" s="45"/>
      <c r="G7" s="45"/>
      <c r="H7" s="46"/>
    </row>
    <row r="8" spans="1:8" ht="13.8">
      <c r="A8" s="44">
        <v>1</v>
      </c>
      <c r="B8" s="47" t="s">
        <v>199</v>
      </c>
      <c r="C8" s="449">
        <v>109266.05</v>
      </c>
      <c r="D8" s="449">
        <v>14649.8</v>
      </c>
      <c r="E8" s="438">
        <f>C8+D8</f>
        <v>123915.85</v>
      </c>
      <c r="F8" s="449">
        <v>174002.44</v>
      </c>
      <c r="G8" s="449">
        <v>4677.9799999999996</v>
      </c>
      <c r="H8" s="450">
        <f>F8+G8</f>
        <v>178680.42</v>
      </c>
    </row>
    <row r="9" spans="1:8" ht="13.8">
      <c r="A9" s="44">
        <v>2</v>
      </c>
      <c r="B9" s="47" t="s">
        <v>198</v>
      </c>
      <c r="C9" s="451">
        <f>SUM(C10:C18)</f>
        <v>313448.38999999996</v>
      </c>
      <c r="D9" s="451">
        <f>SUM(D10:D18)</f>
        <v>74774.509999999995</v>
      </c>
      <c r="E9" s="438">
        <f t="shared" ref="E9:E67" si="0">C9+D9</f>
        <v>388222.89999999997</v>
      </c>
      <c r="F9" s="451">
        <f>SUM(F10:F18)</f>
        <v>85155.97</v>
      </c>
      <c r="G9" s="451">
        <f>SUM(G10:G18)</f>
        <v>221491.69999999998</v>
      </c>
      <c r="H9" s="450">
        <f t="shared" ref="H9:H67" si="1">F9+G9</f>
        <v>306647.67</v>
      </c>
    </row>
    <row r="10" spans="1:8" ht="13.8">
      <c r="A10" s="44">
        <v>2.1</v>
      </c>
      <c r="B10" s="48" t="s">
        <v>197</v>
      </c>
      <c r="C10" s="449">
        <v>0</v>
      </c>
      <c r="D10" s="449">
        <v>0</v>
      </c>
      <c r="E10" s="438">
        <f t="shared" si="0"/>
        <v>0</v>
      </c>
      <c r="F10" s="449">
        <v>0</v>
      </c>
      <c r="G10" s="449">
        <v>0</v>
      </c>
      <c r="H10" s="450">
        <f t="shared" si="1"/>
        <v>0</v>
      </c>
    </row>
    <row r="11" spans="1:8" ht="13.8">
      <c r="A11" s="44">
        <v>2.2000000000000002</v>
      </c>
      <c r="B11" s="48" t="s">
        <v>196</v>
      </c>
      <c r="C11" s="449">
        <v>-9.0949470177292824E-12</v>
      </c>
      <c r="D11" s="449">
        <v>34944.519999999997</v>
      </c>
      <c r="E11" s="438">
        <f t="shared" si="0"/>
        <v>34944.51999999999</v>
      </c>
      <c r="F11" s="449">
        <v>968.83999999999651</v>
      </c>
      <c r="G11" s="449">
        <v>39130.719999999994</v>
      </c>
      <c r="H11" s="450">
        <f t="shared" si="1"/>
        <v>40099.55999999999</v>
      </c>
    </row>
    <row r="12" spans="1:8" ht="13.8">
      <c r="A12" s="44">
        <v>2.2999999999999998</v>
      </c>
      <c r="B12" s="48" t="s">
        <v>195</v>
      </c>
      <c r="C12" s="449">
        <v>0</v>
      </c>
      <c r="D12" s="449">
        <v>0</v>
      </c>
      <c r="E12" s="438">
        <f t="shared" si="0"/>
        <v>0</v>
      </c>
      <c r="F12" s="449">
        <v>10864.29</v>
      </c>
      <c r="G12" s="449">
        <v>0</v>
      </c>
      <c r="H12" s="450">
        <f t="shared" si="1"/>
        <v>10864.29</v>
      </c>
    </row>
    <row r="13" spans="1:8" ht="13.8">
      <c r="A13" s="44">
        <v>2.4</v>
      </c>
      <c r="B13" s="48" t="s">
        <v>194</v>
      </c>
      <c r="C13" s="449">
        <v>0</v>
      </c>
      <c r="D13" s="449">
        <v>0</v>
      </c>
      <c r="E13" s="438">
        <f t="shared" si="0"/>
        <v>0</v>
      </c>
      <c r="F13" s="449">
        <v>0</v>
      </c>
      <c r="G13" s="449">
        <v>0</v>
      </c>
      <c r="H13" s="450">
        <f t="shared" si="1"/>
        <v>0</v>
      </c>
    </row>
    <row r="14" spans="1:8" ht="13.8">
      <c r="A14" s="44">
        <v>2.5</v>
      </c>
      <c r="B14" s="48" t="s">
        <v>193</v>
      </c>
      <c r="C14" s="449">
        <v>0</v>
      </c>
      <c r="D14" s="449">
        <v>0</v>
      </c>
      <c r="E14" s="438">
        <f t="shared" si="0"/>
        <v>0</v>
      </c>
      <c r="F14" s="449">
        <v>0</v>
      </c>
      <c r="G14" s="449">
        <v>0</v>
      </c>
      <c r="H14" s="450">
        <f t="shared" si="1"/>
        <v>0</v>
      </c>
    </row>
    <row r="15" spans="1:8" ht="13.8">
      <c r="A15" s="44">
        <v>2.6</v>
      </c>
      <c r="B15" s="48" t="s">
        <v>192</v>
      </c>
      <c r="C15" s="449">
        <v>31446.880000000001</v>
      </c>
      <c r="D15" s="449">
        <v>0</v>
      </c>
      <c r="E15" s="438">
        <f t="shared" si="0"/>
        <v>31446.880000000001</v>
      </c>
      <c r="F15" s="449">
        <v>0</v>
      </c>
      <c r="G15" s="449">
        <v>0</v>
      </c>
      <c r="H15" s="450">
        <f t="shared" si="1"/>
        <v>0</v>
      </c>
    </row>
    <row r="16" spans="1:8" ht="13.8">
      <c r="A16" s="44">
        <v>2.7</v>
      </c>
      <c r="B16" s="48" t="s">
        <v>191</v>
      </c>
      <c r="C16" s="449">
        <v>36699.78</v>
      </c>
      <c r="D16" s="449">
        <v>0</v>
      </c>
      <c r="E16" s="438">
        <f t="shared" si="0"/>
        <v>36699.78</v>
      </c>
      <c r="F16" s="449">
        <v>46671.32</v>
      </c>
      <c r="G16" s="449">
        <v>0</v>
      </c>
      <c r="H16" s="450">
        <f t="shared" si="1"/>
        <v>46671.32</v>
      </c>
    </row>
    <row r="17" spans="1:8" ht="13.8">
      <c r="A17" s="44">
        <v>2.8</v>
      </c>
      <c r="B17" s="48" t="s">
        <v>190</v>
      </c>
      <c r="C17" s="449">
        <v>241396.74</v>
      </c>
      <c r="D17" s="449">
        <v>39829.99</v>
      </c>
      <c r="E17" s="438">
        <f t="shared" si="0"/>
        <v>281226.73</v>
      </c>
      <c r="F17" s="449">
        <v>24185.77</v>
      </c>
      <c r="G17" s="449">
        <v>133257.82999999999</v>
      </c>
      <c r="H17" s="450">
        <f t="shared" si="1"/>
        <v>157443.59999999998</v>
      </c>
    </row>
    <row r="18" spans="1:8" ht="13.8">
      <c r="A18" s="44">
        <v>2.9</v>
      </c>
      <c r="B18" s="48" t="s">
        <v>189</v>
      </c>
      <c r="C18" s="449">
        <v>3904.99</v>
      </c>
      <c r="D18" s="449">
        <v>0</v>
      </c>
      <c r="E18" s="438">
        <f t="shared" si="0"/>
        <v>3904.99</v>
      </c>
      <c r="F18" s="449">
        <v>2465.75</v>
      </c>
      <c r="G18" s="449">
        <v>49103.15</v>
      </c>
      <c r="H18" s="450">
        <f t="shared" si="1"/>
        <v>51568.9</v>
      </c>
    </row>
    <row r="19" spans="1:8" ht="13.8">
      <c r="A19" s="44">
        <v>3</v>
      </c>
      <c r="B19" s="47" t="s">
        <v>188</v>
      </c>
      <c r="C19" s="449">
        <v>21130.52</v>
      </c>
      <c r="D19" s="449">
        <v>6110.6</v>
      </c>
      <c r="E19" s="438">
        <f t="shared" si="0"/>
        <v>27241.120000000003</v>
      </c>
      <c r="F19" s="449">
        <v>7104.67</v>
      </c>
      <c r="G19" s="449">
        <v>34127.089999999997</v>
      </c>
      <c r="H19" s="450">
        <f t="shared" si="1"/>
        <v>41231.759999999995</v>
      </c>
    </row>
    <row r="20" spans="1:8" ht="13.8">
      <c r="A20" s="44">
        <v>4</v>
      </c>
      <c r="B20" s="47" t="s">
        <v>187</v>
      </c>
      <c r="C20" s="449">
        <v>163995.04999999999</v>
      </c>
      <c r="D20" s="449"/>
      <c r="E20" s="438">
        <f t="shared" si="0"/>
        <v>163995.04999999999</v>
      </c>
      <c r="F20" s="449">
        <v>367456.88</v>
      </c>
      <c r="G20" s="449"/>
      <c r="H20" s="450">
        <f t="shared" si="1"/>
        <v>367456.88</v>
      </c>
    </row>
    <row r="21" spans="1:8" ht="13.8">
      <c r="A21" s="44">
        <v>5</v>
      </c>
      <c r="B21" s="47" t="s">
        <v>186</v>
      </c>
      <c r="C21" s="449">
        <v>71.510000000000005</v>
      </c>
      <c r="D21" s="449">
        <v>520.91</v>
      </c>
      <c r="E21" s="438">
        <f t="shared" si="0"/>
        <v>592.41999999999996</v>
      </c>
      <c r="F21" s="449">
        <v>389.46</v>
      </c>
      <c r="G21" s="449">
        <v>0</v>
      </c>
      <c r="H21" s="450">
        <f>F21+G21</f>
        <v>389.46</v>
      </c>
    </row>
    <row r="22" spans="1:8" ht="13.8">
      <c r="A22" s="44">
        <v>6</v>
      </c>
      <c r="B22" s="49" t="s">
        <v>185</v>
      </c>
      <c r="C22" s="451">
        <f>C8+C9+C19+C20+C21</f>
        <v>607911.52</v>
      </c>
      <c r="D22" s="451">
        <f>D8+D9+D19+D20+D21</f>
        <v>96055.82</v>
      </c>
      <c r="E22" s="438">
        <f>C22+D22</f>
        <v>703967.34000000008</v>
      </c>
      <c r="F22" s="451">
        <f>F8+F9+F19+F20+F21</f>
        <v>634109.41999999993</v>
      </c>
      <c r="G22" s="451">
        <f>G8+G9+G19+G20+G21</f>
        <v>260296.77</v>
      </c>
      <c r="H22" s="450">
        <f>F22+G22</f>
        <v>894406.19</v>
      </c>
    </row>
    <row r="23" spans="1:8" ht="13.8">
      <c r="A23" s="44"/>
      <c r="B23" s="216" t="s">
        <v>184</v>
      </c>
      <c r="C23" s="449"/>
      <c r="D23" s="449"/>
      <c r="E23" s="437"/>
      <c r="F23" s="449"/>
      <c r="G23" s="449"/>
      <c r="H23" s="452"/>
    </row>
    <row r="24" spans="1:8" ht="13.8">
      <c r="A24" s="44">
        <v>7</v>
      </c>
      <c r="B24" s="47" t="s">
        <v>183</v>
      </c>
      <c r="C24" s="449">
        <v>939.41</v>
      </c>
      <c r="D24" s="449">
        <v>11.05</v>
      </c>
      <c r="E24" s="438">
        <f t="shared" si="0"/>
        <v>950.45999999999992</v>
      </c>
      <c r="F24" s="449">
        <v>570.6</v>
      </c>
      <c r="G24" s="449">
        <v>386.23</v>
      </c>
      <c r="H24" s="450">
        <f t="shared" si="1"/>
        <v>956.83</v>
      </c>
    </row>
    <row r="25" spans="1:8" ht="13.8">
      <c r="A25" s="44">
        <v>8</v>
      </c>
      <c r="B25" s="47" t="s">
        <v>182</v>
      </c>
      <c r="C25" s="449">
        <v>17994.310000000001</v>
      </c>
      <c r="D25" s="449">
        <v>45316.83</v>
      </c>
      <c r="E25" s="438">
        <f t="shared" si="0"/>
        <v>63311.14</v>
      </c>
      <c r="F25" s="449">
        <v>9716.7199999999993</v>
      </c>
      <c r="G25" s="449">
        <v>75466.94</v>
      </c>
      <c r="H25" s="450">
        <f t="shared" si="1"/>
        <v>85183.66</v>
      </c>
    </row>
    <row r="26" spans="1:8" ht="13.8">
      <c r="A26" s="44">
        <v>9</v>
      </c>
      <c r="B26" s="47" t="s">
        <v>181</v>
      </c>
      <c r="C26" s="449">
        <v>1409.59</v>
      </c>
      <c r="D26" s="449">
        <v>104.5</v>
      </c>
      <c r="E26" s="438">
        <f t="shared" si="0"/>
        <v>1514.09</v>
      </c>
      <c r="F26" s="449">
        <v>550.67999999999995</v>
      </c>
      <c r="G26" s="449">
        <v>0</v>
      </c>
      <c r="H26" s="450">
        <f t="shared" si="1"/>
        <v>550.67999999999995</v>
      </c>
    </row>
    <row r="27" spans="1:8" ht="13.8">
      <c r="A27" s="44">
        <v>10</v>
      </c>
      <c r="B27" s="47" t="s">
        <v>180</v>
      </c>
      <c r="C27" s="449">
        <v>1277.8800000000001</v>
      </c>
      <c r="D27" s="449"/>
      <c r="E27" s="438">
        <f t="shared" si="0"/>
        <v>1277.8800000000001</v>
      </c>
      <c r="F27" s="449">
        <v>7682.93</v>
      </c>
      <c r="G27" s="449"/>
      <c r="H27" s="450">
        <f t="shared" si="1"/>
        <v>7682.93</v>
      </c>
    </row>
    <row r="28" spans="1:8" ht="13.8">
      <c r="A28" s="44">
        <v>11</v>
      </c>
      <c r="B28" s="47" t="s">
        <v>179</v>
      </c>
      <c r="C28" s="449">
        <v>474.66</v>
      </c>
      <c r="D28" s="449">
        <v>107245.61</v>
      </c>
      <c r="E28" s="438">
        <f t="shared" si="0"/>
        <v>107720.27</v>
      </c>
      <c r="F28" s="449">
        <v>121968.1</v>
      </c>
      <c r="G28" s="449">
        <v>0</v>
      </c>
      <c r="H28" s="450">
        <f t="shared" si="1"/>
        <v>121968.1</v>
      </c>
    </row>
    <row r="29" spans="1:8" ht="13.8">
      <c r="A29" s="44">
        <v>12</v>
      </c>
      <c r="B29" s="47" t="s">
        <v>178</v>
      </c>
      <c r="C29" s="449"/>
      <c r="D29" s="449"/>
      <c r="E29" s="438">
        <f t="shared" si="0"/>
        <v>0</v>
      </c>
      <c r="F29" s="449"/>
      <c r="G29" s="449"/>
      <c r="H29" s="450">
        <f t="shared" si="1"/>
        <v>0</v>
      </c>
    </row>
    <row r="30" spans="1:8" ht="13.8">
      <c r="A30" s="44">
        <v>13</v>
      </c>
      <c r="B30" s="50" t="s">
        <v>177</v>
      </c>
      <c r="C30" s="451">
        <f>SUM(C24:C29)</f>
        <v>22095.850000000002</v>
      </c>
      <c r="D30" s="451">
        <f>SUM(D24:D29)</f>
        <v>152677.99</v>
      </c>
      <c r="E30" s="438">
        <f t="shared" si="0"/>
        <v>174773.84</v>
      </c>
      <c r="F30" s="451">
        <f>SUM(F24:F29)</f>
        <v>140489.03</v>
      </c>
      <c r="G30" s="451">
        <f>SUM(G24:G29)</f>
        <v>75853.17</v>
      </c>
      <c r="H30" s="450">
        <f t="shared" si="1"/>
        <v>216342.2</v>
      </c>
    </row>
    <row r="31" spans="1:8" ht="13.8">
      <c r="A31" s="44">
        <v>14</v>
      </c>
      <c r="B31" s="50" t="s">
        <v>176</v>
      </c>
      <c r="C31" s="451">
        <f>C22-C30</f>
        <v>585815.67000000004</v>
      </c>
      <c r="D31" s="451">
        <f>D22-D30</f>
        <v>-56622.169999999984</v>
      </c>
      <c r="E31" s="438">
        <f t="shared" si="0"/>
        <v>529193.5</v>
      </c>
      <c r="F31" s="451">
        <f>F22-F30</f>
        <v>493620.3899999999</v>
      </c>
      <c r="G31" s="451">
        <f>G22-G30</f>
        <v>184443.59999999998</v>
      </c>
      <c r="H31" s="450">
        <f t="shared" si="1"/>
        <v>678063.98999999987</v>
      </c>
    </row>
    <row r="32" spans="1:8" ht="13.8">
      <c r="A32" s="44"/>
      <c r="B32" s="51"/>
      <c r="C32" s="453"/>
      <c r="D32" s="453"/>
      <c r="E32" s="453"/>
      <c r="F32" s="453"/>
      <c r="G32" s="453"/>
      <c r="H32" s="454"/>
    </row>
    <row r="33" spans="1:8" ht="13.8">
      <c r="A33" s="44"/>
      <c r="B33" s="51" t="s">
        <v>175</v>
      </c>
      <c r="C33" s="449"/>
      <c r="D33" s="449"/>
      <c r="E33" s="437"/>
      <c r="F33" s="449"/>
      <c r="G33" s="449"/>
      <c r="H33" s="452"/>
    </row>
    <row r="34" spans="1:8" ht="13.8">
      <c r="A34" s="44">
        <v>15</v>
      </c>
      <c r="B34" s="52" t="s">
        <v>174</v>
      </c>
      <c r="C34" s="455">
        <f>C35-C36</f>
        <v>211560.42</v>
      </c>
      <c r="D34" s="455">
        <f>D35-D36</f>
        <v>10899.879999999997</v>
      </c>
      <c r="E34" s="438">
        <f t="shared" si="0"/>
        <v>222460.30000000002</v>
      </c>
      <c r="F34" s="455">
        <f>F35-F36</f>
        <v>24616.85</v>
      </c>
      <c r="G34" s="455">
        <f>G35-G36</f>
        <v>156468.53</v>
      </c>
      <c r="H34" s="450">
        <f t="shared" si="1"/>
        <v>181085.38</v>
      </c>
    </row>
    <row r="35" spans="1:8" ht="13.8">
      <c r="A35" s="44">
        <v>15.1</v>
      </c>
      <c r="B35" s="48" t="s">
        <v>173</v>
      </c>
      <c r="C35" s="449">
        <v>231152.47</v>
      </c>
      <c r="D35" s="449">
        <v>49421.06</v>
      </c>
      <c r="E35" s="438">
        <f t="shared" si="0"/>
        <v>280573.53000000003</v>
      </c>
      <c r="F35" s="449">
        <v>40696.07</v>
      </c>
      <c r="G35" s="449">
        <v>191184.78</v>
      </c>
      <c r="H35" s="450">
        <f t="shared" si="1"/>
        <v>231880.85</v>
      </c>
    </row>
    <row r="36" spans="1:8" ht="13.8">
      <c r="A36" s="44">
        <v>15.2</v>
      </c>
      <c r="B36" s="48" t="s">
        <v>172</v>
      </c>
      <c r="C36" s="449">
        <v>19592.05</v>
      </c>
      <c r="D36" s="449">
        <v>38521.18</v>
      </c>
      <c r="E36" s="438">
        <f t="shared" si="0"/>
        <v>58113.229999999996</v>
      </c>
      <c r="F36" s="449">
        <v>16079.22</v>
      </c>
      <c r="G36" s="449">
        <v>34716.25</v>
      </c>
      <c r="H36" s="450">
        <f t="shared" si="1"/>
        <v>50795.47</v>
      </c>
    </row>
    <row r="37" spans="1:8" ht="13.8">
      <c r="A37" s="44">
        <v>16</v>
      </c>
      <c r="B37" s="47" t="s">
        <v>171</v>
      </c>
      <c r="C37" s="449">
        <v>0</v>
      </c>
      <c r="D37" s="449">
        <v>0</v>
      </c>
      <c r="E37" s="438">
        <f t="shared" si="0"/>
        <v>0</v>
      </c>
      <c r="F37" s="449">
        <v>0</v>
      </c>
      <c r="G37" s="449">
        <v>0</v>
      </c>
      <c r="H37" s="450">
        <f t="shared" si="1"/>
        <v>0</v>
      </c>
    </row>
    <row r="38" spans="1:8" ht="13.8">
      <c r="A38" s="44">
        <v>17</v>
      </c>
      <c r="B38" s="47" t="s">
        <v>170</v>
      </c>
      <c r="C38" s="449"/>
      <c r="D38" s="449"/>
      <c r="E38" s="438">
        <f t="shared" si="0"/>
        <v>0</v>
      </c>
      <c r="F38" s="449"/>
      <c r="G38" s="449"/>
      <c r="H38" s="450">
        <f t="shared" si="1"/>
        <v>0</v>
      </c>
    </row>
    <row r="39" spans="1:8" ht="13.8">
      <c r="A39" s="44">
        <v>18</v>
      </c>
      <c r="B39" s="47" t="s">
        <v>169</v>
      </c>
      <c r="C39" s="449">
        <v>0</v>
      </c>
      <c r="D39" s="449"/>
      <c r="E39" s="438">
        <f t="shared" si="0"/>
        <v>0</v>
      </c>
      <c r="F39" s="449">
        <v>0</v>
      </c>
      <c r="G39" s="449"/>
      <c r="H39" s="450">
        <f t="shared" si="1"/>
        <v>0</v>
      </c>
    </row>
    <row r="40" spans="1:8" ht="13.8">
      <c r="A40" s="44">
        <v>19</v>
      </c>
      <c r="B40" s="47" t="s">
        <v>168</v>
      </c>
      <c r="C40" s="449">
        <v>22882.73</v>
      </c>
      <c r="D40" s="449"/>
      <c r="E40" s="438">
        <f t="shared" si="0"/>
        <v>22882.73</v>
      </c>
      <c r="F40" s="449">
        <v>54592.54</v>
      </c>
      <c r="G40" s="449"/>
      <c r="H40" s="450">
        <f t="shared" si="1"/>
        <v>54592.54</v>
      </c>
    </row>
    <row r="41" spans="1:8" ht="13.8">
      <c r="A41" s="44">
        <v>20</v>
      </c>
      <c r="B41" s="47" t="s">
        <v>167</v>
      </c>
      <c r="C41" s="449">
        <v>75478.850000000006</v>
      </c>
      <c r="D41" s="449"/>
      <c r="E41" s="438">
        <f t="shared" si="0"/>
        <v>75478.850000000006</v>
      </c>
      <c r="F41" s="449">
        <v>70309.850000000006</v>
      </c>
      <c r="G41" s="449"/>
      <c r="H41" s="450">
        <f t="shared" si="1"/>
        <v>70309.850000000006</v>
      </c>
    </row>
    <row r="42" spans="1:8" ht="13.8">
      <c r="A42" s="44">
        <v>21</v>
      </c>
      <c r="B42" s="47" t="s">
        <v>166</v>
      </c>
      <c r="C42" s="449">
        <v>50068.28</v>
      </c>
      <c r="D42" s="449"/>
      <c r="E42" s="438">
        <f t="shared" si="0"/>
        <v>50068.28</v>
      </c>
      <c r="F42" s="449">
        <v>-21209.48</v>
      </c>
      <c r="G42" s="449"/>
      <c r="H42" s="450">
        <f t="shared" si="1"/>
        <v>-21209.48</v>
      </c>
    </row>
    <row r="43" spans="1:8" ht="13.8">
      <c r="A43" s="44">
        <v>22</v>
      </c>
      <c r="B43" s="47" t="s">
        <v>165</v>
      </c>
      <c r="C43" s="449">
        <v>2020.39</v>
      </c>
      <c r="D43" s="449"/>
      <c r="E43" s="438">
        <f t="shared" si="0"/>
        <v>2020.39</v>
      </c>
      <c r="F43" s="449">
        <v>72076.08</v>
      </c>
      <c r="G43" s="449"/>
      <c r="H43" s="450">
        <f t="shared" si="1"/>
        <v>72076.08</v>
      </c>
    </row>
    <row r="44" spans="1:8" ht="13.8">
      <c r="A44" s="44">
        <v>23</v>
      </c>
      <c r="B44" s="47" t="s">
        <v>164</v>
      </c>
      <c r="C44" s="449">
        <v>17700.86</v>
      </c>
      <c r="D44" s="449">
        <v>0</v>
      </c>
      <c r="E44" s="438">
        <f t="shared" si="0"/>
        <v>17700.86</v>
      </c>
      <c r="F44" s="449">
        <v>36530.5</v>
      </c>
      <c r="G44" s="449">
        <v>0</v>
      </c>
      <c r="H44" s="450">
        <f t="shared" si="1"/>
        <v>36530.5</v>
      </c>
    </row>
    <row r="45" spans="1:8" ht="13.8">
      <c r="A45" s="44">
        <v>24</v>
      </c>
      <c r="B45" s="50" t="s">
        <v>281</v>
      </c>
      <c r="C45" s="451">
        <f>C34+C37+C38+C39+C40+C41+C42+C43+C44</f>
        <v>379711.53</v>
      </c>
      <c r="D45" s="451">
        <f>D34+D37+D38+D39+D40+D41+D42+D43+D44</f>
        <v>10899.879999999997</v>
      </c>
      <c r="E45" s="438">
        <f t="shared" si="0"/>
        <v>390611.41000000003</v>
      </c>
      <c r="F45" s="451">
        <f>F34+F37+F38+F39+F40+F41+F42+F43+F44</f>
        <v>236916.34</v>
      </c>
      <c r="G45" s="451">
        <f>G34+G37+G38+G39+G40+G41+G42+G43+G44</f>
        <v>156468.53</v>
      </c>
      <c r="H45" s="450">
        <f t="shared" si="1"/>
        <v>393384.87</v>
      </c>
    </row>
    <row r="46" spans="1:8" ht="13.8">
      <c r="A46" s="44"/>
      <c r="B46" s="216" t="s">
        <v>163</v>
      </c>
      <c r="C46" s="449"/>
      <c r="D46" s="449"/>
      <c r="E46" s="449"/>
      <c r="F46" s="449"/>
      <c r="G46" s="449"/>
      <c r="H46" s="456"/>
    </row>
    <row r="47" spans="1:8" ht="13.8">
      <c r="A47" s="44">
        <v>25</v>
      </c>
      <c r="B47" s="47" t="s">
        <v>162</v>
      </c>
      <c r="C47" s="449">
        <v>17947.45</v>
      </c>
      <c r="D47" s="449">
        <v>32323.18</v>
      </c>
      <c r="E47" s="438">
        <f t="shared" si="0"/>
        <v>50270.630000000005</v>
      </c>
      <c r="F47" s="449">
        <v>14190.66</v>
      </c>
      <c r="G47" s="449">
        <v>12526.23</v>
      </c>
      <c r="H47" s="450">
        <f t="shared" si="1"/>
        <v>26716.89</v>
      </c>
    </row>
    <row r="48" spans="1:8" ht="13.8">
      <c r="A48" s="44">
        <v>26</v>
      </c>
      <c r="B48" s="47" t="s">
        <v>161</v>
      </c>
      <c r="C48" s="449">
        <v>157106.14000000001</v>
      </c>
      <c r="D48" s="449">
        <v>51547.13</v>
      </c>
      <c r="E48" s="438">
        <f t="shared" si="0"/>
        <v>208653.27000000002</v>
      </c>
      <c r="F48" s="449">
        <v>47969.79</v>
      </c>
      <c r="G48" s="449">
        <v>54557.45</v>
      </c>
      <c r="H48" s="450">
        <f t="shared" si="1"/>
        <v>102527.23999999999</v>
      </c>
    </row>
    <row r="49" spans="1:8" ht="13.8">
      <c r="A49" s="44">
        <v>27</v>
      </c>
      <c r="B49" s="47" t="s">
        <v>160</v>
      </c>
      <c r="C49" s="449">
        <v>424587.03</v>
      </c>
      <c r="D49" s="449"/>
      <c r="E49" s="438">
        <f t="shared" si="0"/>
        <v>424587.03</v>
      </c>
      <c r="F49" s="449">
        <v>671737.16</v>
      </c>
      <c r="G49" s="449"/>
      <c r="H49" s="450">
        <f t="shared" si="1"/>
        <v>671737.16</v>
      </c>
    </row>
    <row r="50" spans="1:8" ht="13.8">
      <c r="A50" s="44">
        <v>28</v>
      </c>
      <c r="B50" s="47" t="s">
        <v>159</v>
      </c>
      <c r="C50" s="449">
        <v>10008.99</v>
      </c>
      <c r="D50" s="449"/>
      <c r="E50" s="438">
        <f t="shared" si="0"/>
        <v>10008.99</v>
      </c>
      <c r="F50" s="449">
        <v>4153.6899999999996</v>
      </c>
      <c r="G50" s="449"/>
      <c r="H50" s="450">
        <f t="shared" si="1"/>
        <v>4153.6899999999996</v>
      </c>
    </row>
    <row r="51" spans="1:8" ht="13.8">
      <c r="A51" s="44">
        <v>29</v>
      </c>
      <c r="B51" s="47" t="s">
        <v>158</v>
      </c>
      <c r="C51" s="449">
        <v>140964.43</v>
      </c>
      <c r="D51" s="449"/>
      <c r="E51" s="438">
        <f t="shared" si="0"/>
        <v>140964.43</v>
      </c>
      <c r="F51" s="449">
        <v>140160.70000000001</v>
      </c>
      <c r="G51" s="449"/>
      <c r="H51" s="450">
        <f t="shared" si="1"/>
        <v>140160.70000000001</v>
      </c>
    </row>
    <row r="52" spans="1:8" ht="13.8">
      <c r="A52" s="44">
        <v>30</v>
      </c>
      <c r="B52" s="47" t="s">
        <v>157</v>
      </c>
      <c r="C52" s="449">
        <v>393702.63</v>
      </c>
      <c r="D52" s="449">
        <v>0</v>
      </c>
      <c r="E52" s="438">
        <f t="shared" si="0"/>
        <v>393702.63</v>
      </c>
      <c r="F52" s="449">
        <v>366782.45</v>
      </c>
      <c r="G52" s="449">
        <v>0</v>
      </c>
      <c r="H52" s="450">
        <f t="shared" si="1"/>
        <v>366782.45</v>
      </c>
    </row>
    <row r="53" spans="1:8" ht="13.8">
      <c r="A53" s="44">
        <v>31</v>
      </c>
      <c r="B53" s="50" t="s">
        <v>282</v>
      </c>
      <c r="C53" s="451">
        <f>C47+C48+C49+C50+C51+C52</f>
        <v>1144316.67</v>
      </c>
      <c r="D53" s="451">
        <f>D47+D48+D49+D50+D51+D52</f>
        <v>83870.31</v>
      </c>
      <c r="E53" s="438">
        <f t="shared" si="0"/>
        <v>1228186.98</v>
      </c>
      <c r="F53" s="451">
        <f>F47+F48+F49+F50+F51+F52</f>
        <v>1244994.45</v>
      </c>
      <c r="G53" s="451">
        <f>G47+G48+G49+G50+G51+G52</f>
        <v>67083.679999999993</v>
      </c>
      <c r="H53" s="450">
        <f t="shared" si="1"/>
        <v>1312078.1299999999</v>
      </c>
    </row>
    <row r="54" spans="1:8" ht="13.8">
      <c r="A54" s="44">
        <v>32</v>
      </c>
      <c r="B54" s="50" t="s">
        <v>283</v>
      </c>
      <c r="C54" s="451">
        <f>C45-C53</f>
        <v>-764605.1399999999</v>
      </c>
      <c r="D54" s="451">
        <f>D45-D53</f>
        <v>-72970.429999999993</v>
      </c>
      <c r="E54" s="438">
        <f t="shared" si="0"/>
        <v>-837575.56999999983</v>
      </c>
      <c r="F54" s="451">
        <f>F45-F53</f>
        <v>-1008078.11</v>
      </c>
      <c r="G54" s="451">
        <f>G45-G53</f>
        <v>89384.85</v>
      </c>
      <c r="H54" s="450">
        <f t="shared" si="1"/>
        <v>-918693.26</v>
      </c>
    </row>
    <row r="55" spans="1:8" ht="13.8">
      <c r="A55" s="44"/>
      <c r="B55" s="51"/>
      <c r="C55" s="453"/>
      <c r="D55" s="453"/>
      <c r="E55" s="453"/>
      <c r="F55" s="453"/>
      <c r="G55" s="453"/>
      <c r="H55" s="454"/>
    </row>
    <row r="56" spans="1:8" ht="13.8">
      <c r="A56" s="44">
        <v>33</v>
      </c>
      <c r="B56" s="50" t="s">
        <v>156</v>
      </c>
      <c r="C56" s="451">
        <f>C31+C54</f>
        <v>-178789.46999999986</v>
      </c>
      <c r="D56" s="451">
        <f>D31+D54</f>
        <v>-129592.59999999998</v>
      </c>
      <c r="E56" s="438">
        <f t="shared" si="0"/>
        <v>-308382.06999999983</v>
      </c>
      <c r="F56" s="451">
        <f>F31+F54</f>
        <v>-514457.72000000009</v>
      </c>
      <c r="G56" s="451">
        <f>G31+G54</f>
        <v>273828.44999999995</v>
      </c>
      <c r="H56" s="450">
        <f t="shared" si="1"/>
        <v>-240629.27000000014</v>
      </c>
    </row>
    <row r="57" spans="1:8" ht="13.8">
      <c r="A57" s="44"/>
      <c r="B57" s="51"/>
      <c r="C57" s="453"/>
      <c r="D57" s="453"/>
      <c r="E57" s="453"/>
      <c r="F57" s="453"/>
      <c r="G57" s="453"/>
      <c r="H57" s="454"/>
    </row>
    <row r="58" spans="1:8" ht="13.8">
      <c r="A58" s="44">
        <v>34</v>
      </c>
      <c r="B58" s="47" t="s">
        <v>155</v>
      </c>
      <c r="C58" s="449">
        <v>-212830.19</v>
      </c>
      <c r="D58" s="449"/>
      <c r="E58" s="438">
        <f t="shared" si="0"/>
        <v>-212830.19</v>
      </c>
      <c r="F58" s="449">
        <v>-318057.05</v>
      </c>
      <c r="G58" s="449"/>
      <c r="H58" s="450">
        <f t="shared" si="1"/>
        <v>-318057.05</v>
      </c>
    </row>
    <row r="59" spans="1:8" s="217" customFormat="1" ht="13.8">
      <c r="A59" s="44">
        <v>35</v>
      </c>
      <c r="B59" s="47" t="s">
        <v>154</v>
      </c>
      <c r="C59" s="457">
        <v>0</v>
      </c>
      <c r="D59" s="457"/>
      <c r="E59" s="458">
        <f t="shared" si="0"/>
        <v>0</v>
      </c>
      <c r="F59" s="459">
        <v>0</v>
      </c>
      <c r="G59" s="459"/>
      <c r="H59" s="460">
        <f t="shared" si="1"/>
        <v>0</v>
      </c>
    </row>
    <row r="60" spans="1:8" ht="13.8">
      <c r="A60" s="44">
        <v>36</v>
      </c>
      <c r="B60" s="47" t="s">
        <v>153</v>
      </c>
      <c r="C60" s="449">
        <v>-75398.39</v>
      </c>
      <c r="D60" s="449"/>
      <c r="E60" s="438">
        <f t="shared" si="0"/>
        <v>-75398.39</v>
      </c>
      <c r="F60" s="449">
        <v>62156.77</v>
      </c>
      <c r="G60" s="449"/>
      <c r="H60" s="450">
        <f t="shared" si="1"/>
        <v>62156.77</v>
      </c>
    </row>
    <row r="61" spans="1:8" ht="13.8">
      <c r="A61" s="44">
        <v>37</v>
      </c>
      <c r="B61" s="50" t="s">
        <v>152</v>
      </c>
      <c r="C61" s="451">
        <f>C58+C59+C60</f>
        <v>-288228.58</v>
      </c>
      <c r="D61" s="451">
        <f>D58+D59+D60</f>
        <v>0</v>
      </c>
      <c r="E61" s="438">
        <f t="shared" si="0"/>
        <v>-288228.58</v>
      </c>
      <c r="F61" s="451">
        <f>F58+F59+F60</f>
        <v>-255900.28</v>
      </c>
      <c r="G61" s="451">
        <f>G58+G59+G60</f>
        <v>0</v>
      </c>
      <c r="H61" s="450">
        <f t="shared" si="1"/>
        <v>-255900.28</v>
      </c>
    </row>
    <row r="62" spans="1:8" ht="13.8">
      <c r="A62" s="44"/>
      <c r="B62" s="53"/>
      <c r="C62" s="449"/>
      <c r="D62" s="449"/>
      <c r="E62" s="449"/>
      <c r="F62" s="449"/>
      <c r="G62" s="449"/>
      <c r="H62" s="456"/>
    </row>
    <row r="63" spans="1:8" ht="13.8">
      <c r="A63" s="44">
        <v>38</v>
      </c>
      <c r="B63" s="54" t="s">
        <v>151</v>
      </c>
      <c r="C63" s="451">
        <f>C56-C61</f>
        <v>109439.11000000016</v>
      </c>
      <c r="D63" s="451">
        <f>D56-D61</f>
        <v>-129592.59999999998</v>
      </c>
      <c r="E63" s="438">
        <f t="shared" si="0"/>
        <v>-20153.489999999816</v>
      </c>
      <c r="F63" s="451">
        <f>F56-F61</f>
        <v>-258557.44000000009</v>
      </c>
      <c r="G63" s="451">
        <f>G56-G61</f>
        <v>273828.44999999995</v>
      </c>
      <c r="H63" s="450">
        <f t="shared" si="1"/>
        <v>15271.009999999864</v>
      </c>
    </row>
    <row r="64" spans="1:8" ht="13.8">
      <c r="A64" s="40">
        <v>39</v>
      </c>
      <c r="B64" s="47" t="s">
        <v>150</v>
      </c>
      <c r="C64" s="461"/>
      <c r="D64" s="461"/>
      <c r="E64" s="438">
        <f t="shared" si="0"/>
        <v>0</v>
      </c>
      <c r="F64" s="461"/>
      <c r="G64" s="461"/>
      <c r="H64" s="450">
        <f t="shared" si="1"/>
        <v>0</v>
      </c>
    </row>
    <row r="65" spans="1:8" ht="13.8">
      <c r="A65" s="44">
        <v>40</v>
      </c>
      <c r="B65" s="50" t="s">
        <v>149</v>
      </c>
      <c r="C65" s="451">
        <f>C63-C64</f>
        <v>109439.11000000016</v>
      </c>
      <c r="D65" s="451">
        <f>D63-D64</f>
        <v>-129592.59999999998</v>
      </c>
      <c r="E65" s="438">
        <f t="shared" si="0"/>
        <v>-20153.489999999816</v>
      </c>
      <c r="F65" s="451">
        <f>F63-F64</f>
        <v>-258557.44000000009</v>
      </c>
      <c r="G65" s="451">
        <f>G63-G64</f>
        <v>273828.44999999995</v>
      </c>
      <c r="H65" s="450">
        <f t="shared" si="1"/>
        <v>15271.009999999864</v>
      </c>
    </row>
    <row r="66" spans="1:8" ht="13.8">
      <c r="A66" s="40">
        <v>41</v>
      </c>
      <c r="B66" s="47" t="s">
        <v>148</v>
      </c>
      <c r="C66" s="461"/>
      <c r="D66" s="461"/>
      <c r="E66" s="438">
        <f t="shared" si="0"/>
        <v>0</v>
      </c>
      <c r="F66" s="461"/>
      <c r="G66" s="461"/>
      <c r="H66" s="450">
        <f t="shared" si="1"/>
        <v>0</v>
      </c>
    </row>
    <row r="67" spans="1:8" ht="14.4" thickBot="1">
      <c r="A67" s="55">
        <v>42</v>
      </c>
      <c r="B67" s="56" t="s">
        <v>147</v>
      </c>
      <c r="C67" s="462">
        <f>C65+C66</f>
        <v>109439.11000000016</v>
      </c>
      <c r="D67" s="462">
        <f>D65+D66</f>
        <v>-129592.59999999998</v>
      </c>
      <c r="E67" s="446">
        <f t="shared" si="0"/>
        <v>-20153.489999999816</v>
      </c>
      <c r="F67" s="462">
        <f>F65+F66</f>
        <v>-258557.44000000009</v>
      </c>
      <c r="G67" s="462">
        <f>G65+G66</f>
        <v>273828.44999999995</v>
      </c>
      <c r="H67" s="463">
        <f t="shared" si="1"/>
        <v>15271.009999999864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25" zoomScaleNormal="100" workbookViewId="0">
      <selection activeCell="E22" sqref="E22"/>
    </sheetView>
  </sheetViews>
  <sheetFormatPr defaultColWidth="9.109375" defaultRowHeight="13.8"/>
  <cols>
    <col min="1" max="1" width="9.5546875" style="5" bestFit="1" customWidth="1"/>
    <col min="2" max="2" width="72.33203125" style="5" customWidth="1"/>
    <col min="3" max="8" width="12.6640625" style="5" customWidth="1"/>
    <col min="9" max="16384" width="9.109375" style="5"/>
  </cols>
  <sheetData>
    <row r="1" spans="1:8">
      <c r="A1" s="2" t="s">
        <v>31</v>
      </c>
      <c r="B1" s="3" t="s">
        <v>419</v>
      </c>
    </row>
    <row r="2" spans="1:8">
      <c r="A2" s="2" t="s">
        <v>32</v>
      </c>
      <c r="B2" s="448">
        <v>43190</v>
      </c>
    </row>
    <row r="3" spans="1:8">
      <c r="A3" s="4"/>
    </row>
    <row r="4" spans="1:8" ht="14.4" thickBot="1">
      <c r="A4" s="4" t="s">
        <v>75</v>
      </c>
      <c r="B4" s="4"/>
      <c r="C4" s="196"/>
      <c r="D4" s="196"/>
      <c r="E4" s="196"/>
      <c r="F4" s="197"/>
      <c r="G4" s="197"/>
      <c r="H4" s="198" t="s">
        <v>74</v>
      </c>
    </row>
    <row r="5" spans="1:8">
      <c r="A5" s="369" t="s">
        <v>7</v>
      </c>
      <c r="B5" s="371" t="s">
        <v>348</v>
      </c>
      <c r="C5" s="365" t="s">
        <v>69</v>
      </c>
      <c r="D5" s="366"/>
      <c r="E5" s="367"/>
      <c r="F5" s="365" t="s">
        <v>73</v>
      </c>
      <c r="G5" s="366"/>
      <c r="H5" s="368"/>
    </row>
    <row r="6" spans="1:8">
      <c r="A6" s="370"/>
      <c r="B6" s="372"/>
      <c r="C6" s="26" t="s">
        <v>295</v>
      </c>
      <c r="D6" s="26" t="s">
        <v>124</v>
      </c>
      <c r="E6" s="26" t="s">
        <v>111</v>
      </c>
      <c r="F6" s="26" t="s">
        <v>295</v>
      </c>
      <c r="G6" s="26" t="s">
        <v>124</v>
      </c>
      <c r="H6" s="27" t="s">
        <v>111</v>
      </c>
    </row>
    <row r="7" spans="1:8" s="15" customFormat="1" ht="14.4">
      <c r="A7" s="199">
        <v>1</v>
      </c>
      <c r="B7" s="200" t="s">
        <v>382</v>
      </c>
      <c r="C7" s="440"/>
      <c r="D7" s="440"/>
      <c r="E7" s="464">
        <f>C7+D7</f>
        <v>0</v>
      </c>
      <c r="F7" s="440"/>
      <c r="G7" s="440"/>
      <c r="H7" s="441">
        <f t="shared" ref="H7:H53" si="0">F7+G7</f>
        <v>0</v>
      </c>
    </row>
    <row r="8" spans="1:8" s="15" customFormat="1" ht="14.4">
      <c r="A8" s="199">
        <v>1.1000000000000001</v>
      </c>
      <c r="B8" s="252" t="s">
        <v>313</v>
      </c>
      <c r="C8" s="440">
        <v>0</v>
      </c>
      <c r="D8" s="440">
        <v>24144</v>
      </c>
      <c r="E8" s="464">
        <f t="shared" ref="E8:E53" si="1">C8+D8</f>
        <v>24144</v>
      </c>
      <c r="F8" s="440">
        <v>23499.5</v>
      </c>
      <c r="G8" s="440">
        <v>0</v>
      </c>
      <c r="H8" s="441">
        <f t="shared" si="0"/>
        <v>23499.5</v>
      </c>
    </row>
    <row r="9" spans="1:8" s="15" customFormat="1" ht="14.4">
      <c r="A9" s="199">
        <v>1.2</v>
      </c>
      <c r="B9" s="252" t="s">
        <v>314</v>
      </c>
      <c r="C9" s="440"/>
      <c r="D9" s="440"/>
      <c r="E9" s="464">
        <f t="shared" si="1"/>
        <v>0</v>
      </c>
      <c r="F9" s="440"/>
      <c r="G9" s="440"/>
      <c r="H9" s="441">
        <f t="shared" si="0"/>
        <v>0</v>
      </c>
    </row>
    <row r="10" spans="1:8" s="15" customFormat="1" ht="14.4">
      <c r="A10" s="199">
        <v>1.3</v>
      </c>
      <c r="B10" s="252" t="s">
        <v>315</v>
      </c>
      <c r="C10" s="440">
        <v>194306.4</v>
      </c>
      <c r="D10" s="440">
        <v>24144</v>
      </c>
      <c r="E10" s="464">
        <f t="shared" si="1"/>
        <v>218450.4</v>
      </c>
      <c r="F10" s="440">
        <v>107969.22</v>
      </c>
      <c r="G10" s="440">
        <v>24452</v>
      </c>
      <c r="H10" s="441">
        <f t="shared" si="0"/>
        <v>132421.22</v>
      </c>
    </row>
    <row r="11" spans="1:8" s="15" customFormat="1" ht="14.4">
      <c r="A11" s="199">
        <v>1.4</v>
      </c>
      <c r="B11" s="252" t="s">
        <v>296</v>
      </c>
      <c r="C11" s="440"/>
      <c r="D11" s="440"/>
      <c r="E11" s="464">
        <f t="shared" si="1"/>
        <v>0</v>
      </c>
      <c r="F11" s="440"/>
      <c r="G11" s="440"/>
      <c r="H11" s="441">
        <f t="shared" si="0"/>
        <v>0</v>
      </c>
    </row>
    <row r="12" spans="1:8" s="15" customFormat="1" ht="29.25" customHeight="1">
      <c r="A12" s="199">
        <v>2</v>
      </c>
      <c r="B12" s="202" t="s">
        <v>317</v>
      </c>
      <c r="C12" s="440"/>
      <c r="D12" s="440"/>
      <c r="E12" s="464">
        <f t="shared" si="1"/>
        <v>0</v>
      </c>
      <c r="F12" s="440"/>
      <c r="G12" s="440"/>
      <c r="H12" s="441">
        <f t="shared" si="0"/>
        <v>0</v>
      </c>
    </row>
    <row r="13" spans="1:8" s="15" customFormat="1" ht="19.95" customHeight="1">
      <c r="A13" s="199">
        <v>3</v>
      </c>
      <c r="B13" s="202" t="s">
        <v>316</v>
      </c>
      <c r="C13" s="440"/>
      <c r="D13" s="440"/>
      <c r="E13" s="464">
        <f t="shared" si="1"/>
        <v>0</v>
      </c>
      <c r="F13" s="440"/>
      <c r="G13" s="440"/>
      <c r="H13" s="441">
        <f t="shared" si="0"/>
        <v>0</v>
      </c>
    </row>
    <row r="14" spans="1:8" s="15" customFormat="1" ht="14.4">
      <c r="A14" s="199">
        <v>3.1</v>
      </c>
      <c r="B14" s="253" t="s">
        <v>297</v>
      </c>
      <c r="C14" s="440"/>
      <c r="D14" s="440"/>
      <c r="E14" s="464">
        <f t="shared" si="1"/>
        <v>0</v>
      </c>
      <c r="F14" s="440"/>
      <c r="G14" s="440"/>
      <c r="H14" s="441">
        <f t="shared" si="0"/>
        <v>0</v>
      </c>
    </row>
    <row r="15" spans="1:8" s="15" customFormat="1" ht="14.4">
      <c r="A15" s="199">
        <v>3.2</v>
      </c>
      <c r="B15" s="253" t="s">
        <v>298</v>
      </c>
      <c r="C15" s="440"/>
      <c r="D15" s="440"/>
      <c r="E15" s="464">
        <f t="shared" si="1"/>
        <v>0</v>
      </c>
      <c r="F15" s="440"/>
      <c r="G15" s="440"/>
      <c r="H15" s="441">
        <f t="shared" si="0"/>
        <v>0</v>
      </c>
    </row>
    <row r="16" spans="1:8" s="15" customFormat="1" ht="14.4">
      <c r="A16" s="199">
        <v>4</v>
      </c>
      <c r="B16" s="256" t="s">
        <v>327</v>
      </c>
      <c r="C16" s="440"/>
      <c r="D16" s="440"/>
      <c r="E16" s="464">
        <f t="shared" si="1"/>
        <v>0</v>
      </c>
      <c r="F16" s="440"/>
      <c r="G16" s="440"/>
      <c r="H16" s="441">
        <f t="shared" si="0"/>
        <v>0</v>
      </c>
    </row>
    <row r="17" spans="1:8" s="15" customFormat="1" ht="14.4">
      <c r="A17" s="199">
        <v>4.0999999999999996</v>
      </c>
      <c r="B17" s="253" t="s">
        <v>318</v>
      </c>
      <c r="C17" s="440">
        <v>15500</v>
      </c>
      <c r="D17" s="440">
        <v>1653139.68</v>
      </c>
      <c r="E17" s="464">
        <f t="shared" si="1"/>
        <v>1668639.68</v>
      </c>
      <c r="F17" s="440">
        <v>8000</v>
      </c>
      <c r="G17" s="440">
        <v>12090780.439999999</v>
      </c>
      <c r="H17" s="441">
        <f t="shared" si="0"/>
        <v>12098780.439999999</v>
      </c>
    </row>
    <row r="18" spans="1:8" s="15" customFormat="1" ht="14.4">
      <c r="A18" s="199">
        <v>4.2</v>
      </c>
      <c r="B18" s="253" t="s">
        <v>312</v>
      </c>
      <c r="C18" s="440"/>
      <c r="D18" s="440"/>
      <c r="E18" s="464">
        <f t="shared" si="1"/>
        <v>0</v>
      </c>
      <c r="F18" s="440"/>
      <c r="G18" s="440"/>
      <c r="H18" s="441">
        <f t="shared" si="0"/>
        <v>0</v>
      </c>
    </row>
    <row r="19" spans="1:8" s="15" customFormat="1" ht="14.4">
      <c r="A19" s="199">
        <v>5</v>
      </c>
      <c r="B19" s="202" t="s">
        <v>326</v>
      </c>
      <c r="C19" s="440"/>
      <c r="D19" s="440"/>
      <c r="E19" s="464">
        <f t="shared" si="1"/>
        <v>0</v>
      </c>
      <c r="F19" s="440"/>
      <c r="G19" s="440"/>
      <c r="H19" s="441">
        <f t="shared" si="0"/>
        <v>0</v>
      </c>
    </row>
    <row r="20" spans="1:8" s="15" customFormat="1" ht="14.4">
      <c r="A20" s="199">
        <v>5.0999999999999996</v>
      </c>
      <c r="B20" s="254" t="s">
        <v>301</v>
      </c>
      <c r="C20" s="440"/>
      <c r="D20" s="440">
        <v>28972.799999999999</v>
      </c>
      <c r="E20" s="464">
        <f t="shared" si="1"/>
        <v>28972.799999999999</v>
      </c>
      <c r="F20" s="440">
        <v>24820</v>
      </c>
      <c r="G20" s="440"/>
      <c r="H20" s="441">
        <f t="shared" si="0"/>
        <v>24820</v>
      </c>
    </row>
    <row r="21" spans="1:8" s="15" customFormat="1" ht="14.4">
      <c r="A21" s="199">
        <v>5.2</v>
      </c>
      <c r="B21" s="254" t="s">
        <v>300</v>
      </c>
      <c r="C21" s="440"/>
      <c r="D21" s="440">
        <v>7047633.6100000003</v>
      </c>
      <c r="E21" s="464">
        <f t="shared" si="1"/>
        <v>7047633.6100000003</v>
      </c>
      <c r="F21" s="440"/>
      <c r="G21" s="440">
        <v>13388692.6</v>
      </c>
      <c r="H21" s="441">
        <f t="shared" si="0"/>
        <v>13388692.6</v>
      </c>
    </row>
    <row r="22" spans="1:8" s="15" customFormat="1" ht="14.4">
      <c r="A22" s="199">
        <v>5.3</v>
      </c>
      <c r="B22" s="254" t="s">
        <v>299</v>
      </c>
      <c r="C22" s="440"/>
      <c r="D22" s="440">
        <v>1931519.97</v>
      </c>
      <c r="E22" s="464">
        <f t="shared" si="1"/>
        <v>1931519.97</v>
      </c>
      <c r="F22" s="440"/>
      <c r="G22" s="440">
        <v>1980612.03</v>
      </c>
      <c r="H22" s="441">
        <f t="shared" si="0"/>
        <v>1980612.03</v>
      </c>
    </row>
    <row r="23" spans="1:8" s="15" customFormat="1" ht="14.4">
      <c r="A23" s="199" t="s">
        <v>16</v>
      </c>
      <c r="B23" s="203" t="s">
        <v>76</v>
      </c>
      <c r="C23" s="440"/>
      <c r="D23" s="440">
        <v>379060.8</v>
      </c>
      <c r="E23" s="464">
        <f t="shared" si="1"/>
        <v>379060.8</v>
      </c>
      <c r="F23" s="440"/>
      <c r="G23" s="440">
        <v>591738.4</v>
      </c>
      <c r="H23" s="441">
        <f t="shared" si="0"/>
        <v>591738.4</v>
      </c>
    </row>
    <row r="24" spans="1:8" s="15" customFormat="1" ht="14.4">
      <c r="A24" s="199" t="s">
        <v>17</v>
      </c>
      <c r="B24" s="203" t="s">
        <v>77</v>
      </c>
      <c r="C24" s="440"/>
      <c r="D24" s="440">
        <v>1635756</v>
      </c>
      <c r="E24" s="464">
        <f t="shared" si="1"/>
        <v>1635756</v>
      </c>
      <c r="F24" s="440"/>
      <c r="G24" s="440">
        <v>2964805</v>
      </c>
      <c r="H24" s="441">
        <f t="shared" si="0"/>
        <v>2964805</v>
      </c>
    </row>
    <row r="25" spans="1:8" s="15" customFormat="1" ht="14.4">
      <c r="A25" s="199" t="s">
        <v>18</v>
      </c>
      <c r="B25" s="203" t="s">
        <v>78</v>
      </c>
      <c r="C25" s="440"/>
      <c r="D25" s="440"/>
      <c r="E25" s="464">
        <f t="shared" si="1"/>
        <v>0</v>
      </c>
      <c r="F25" s="440"/>
      <c r="G25" s="440"/>
      <c r="H25" s="441">
        <f t="shared" si="0"/>
        <v>0</v>
      </c>
    </row>
    <row r="26" spans="1:8" s="15" customFormat="1" ht="14.4">
      <c r="A26" s="199" t="s">
        <v>19</v>
      </c>
      <c r="B26" s="203" t="s">
        <v>79</v>
      </c>
      <c r="C26" s="440"/>
      <c r="D26" s="440">
        <v>71707.679999999993</v>
      </c>
      <c r="E26" s="464">
        <f t="shared" si="1"/>
        <v>71707.679999999993</v>
      </c>
      <c r="F26" s="440"/>
      <c r="G26" s="440">
        <v>182656.44</v>
      </c>
      <c r="H26" s="441">
        <f t="shared" si="0"/>
        <v>182656.44</v>
      </c>
    </row>
    <row r="27" spans="1:8" s="15" customFormat="1" ht="14.4">
      <c r="A27" s="199" t="s">
        <v>20</v>
      </c>
      <c r="B27" s="203" t="s">
        <v>80</v>
      </c>
      <c r="C27" s="440"/>
      <c r="D27" s="440"/>
      <c r="E27" s="464">
        <f t="shared" si="1"/>
        <v>0</v>
      </c>
      <c r="F27" s="440"/>
      <c r="G27" s="440"/>
      <c r="H27" s="441">
        <f t="shared" si="0"/>
        <v>0</v>
      </c>
    </row>
    <row r="28" spans="1:8" s="15" customFormat="1" ht="14.4">
      <c r="A28" s="199">
        <v>5.4</v>
      </c>
      <c r="B28" s="254" t="s">
        <v>302</v>
      </c>
      <c r="C28" s="440"/>
      <c r="D28" s="440"/>
      <c r="E28" s="464">
        <f t="shared" si="1"/>
        <v>0</v>
      </c>
      <c r="F28" s="440"/>
      <c r="G28" s="440"/>
      <c r="H28" s="441">
        <f t="shared" si="0"/>
        <v>0</v>
      </c>
    </row>
    <row r="29" spans="1:8" s="15" customFormat="1" ht="14.4">
      <c r="A29" s="199">
        <v>5.5</v>
      </c>
      <c r="B29" s="254" t="s">
        <v>303</v>
      </c>
      <c r="C29" s="440"/>
      <c r="D29" s="440">
        <v>651888</v>
      </c>
      <c r="E29" s="464">
        <f t="shared" si="1"/>
        <v>651888</v>
      </c>
      <c r="F29" s="440"/>
      <c r="G29" s="440">
        <v>2469652</v>
      </c>
      <c r="H29" s="441">
        <f t="shared" si="0"/>
        <v>2469652</v>
      </c>
    </row>
    <row r="30" spans="1:8" s="15" customFormat="1" ht="14.4">
      <c r="A30" s="199">
        <v>5.6</v>
      </c>
      <c r="B30" s="254" t="s">
        <v>304</v>
      </c>
      <c r="C30" s="440"/>
      <c r="D30" s="440"/>
      <c r="E30" s="464">
        <f t="shared" si="1"/>
        <v>0</v>
      </c>
      <c r="F30" s="440"/>
      <c r="G30" s="440"/>
      <c r="H30" s="441">
        <f t="shared" si="0"/>
        <v>0</v>
      </c>
    </row>
    <row r="31" spans="1:8" s="15" customFormat="1" ht="14.4">
      <c r="A31" s="199">
        <v>5.7</v>
      </c>
      <c r="B31" s="254" t="s">
        <v>80</v>
      </c>
      <c r="C31" s="440"/>
      <c r="D31" s="440"/>
      <c r="E31" s="464">
        <f t="shared" si="1"/>
        <v>0</v>
      </c>
      <c r="F31" s="440"/>
      <c r="G31" s="440"/>
      <c r="H31" s="441">
        <f t="shared" si="0"/>
        <v>0</v>
      </c>
    </row>
    <row r="32" spans="1:8" s="15" customFormat="1" ht="14.4">
      <c r="A32" s="199">
        <v>6</v>
      </c>
      <c r="B32" s="202" t="s">
        <v>332</v>
      </c>
      <c r="C32" s="440"/>
      <c r="D32" s="440"/>
      <c r="E32" s="464">
        <f t="shared" si="1"/>
        <v>0</v>
      </c>
      <c r="F32" s="440"/>
      <c r="G32" s="440"/>
      <c r="H32" s="441">
        <f t="shared" si="0"/>
        <v>0</v>
      </c>
    </row>
    <row r="33" spans="1:8" s="15" customFormat="1" ht="14.4">
      <c r="A33" s="199">
        <v>6.1</v>
      </c>
      <c r="B33" s="255" t="s">
        <v>322</v>
      </c>
      <c r="C33" s="440">
        <v>0</v>
      </c>
      <c r="D33" s="440">
        <v>4587360</v>
      </c>
      <c r="E33" s="464">
        <f t="shared" si="1"/>
        <v>4587360</v>
      </c>
      <c r="F33" s="440">
        <v>0</v>
      </c>
      <c r="G33" s="440">
        <v>1467120</v>
      </c>
      <c r="H33" s="441">
        <f t="shared" si="0"/>
        <v>1467120</v>
      </c>
    </row>
    <row r="34" spans="1:8" s="15" customFormat="1" ht="14.4">
      <c r="A34" s="199">
        <v>6.2</v>
      </c>
      <c r="B34" s="255" t="s">
        <v>323</v>
      </c>
      <c r="C34" s="440">
        <v>4604300</v>
      </c>
      <c r="D34" s="440">
        <v>0</v>
      </c>
      <c r="E34" s="464">
        <f t="shared" si="1"/>
        <v>4604300</v>
      </c>
      <c r="F34" s="440">
        <v>1458900</v>
      </c>
      <c r="G34" s="440">
        <v>0</v>
      </c>
      <c r="H34" s="441">
        <f t="shared" si="0"/>
        <v>1458900</v>
      </c>
    </row>
    <row r="35" spans="1:8" s="15" customFormat="1" ht="14.4">
      <c r="A35" s="199">
        <v>6.3</v>
      </c>
      <c r="B35" s="255" t="s">
        <v>319</v>
      </c>
      <c r="C35" s="440"/>
      <c r="D35" s="440"/>
      <c r="E35" s="464">
        <f t="shared" si="1"/>
        <v>0</v>
      </c>
      <c r="F35" s="440"/>
      <c r="G35" s="440"/>
      <c r="H35" s="441">
        <f t="shared" si="0"/>
        <v>0</v>
      </c>
    </row>
    <row r="36" spans="1:8" s="15" customFormat="1" ht="14.4">
      <c r="A36" s="199">
        <v>6.4</v>
      </c>
      <c r="B36" s="255" t="s">
        <v>320</v>
      </c>
      <c r="C36" s="440"/>
      <c r="D36" s="440"/>
      <c r="E36" s="464">
        <f t="shared" si="1"/>
        <v>0</v>
      </c>
      <c r="F36" s="440"/>
      <c r="G36" s="440"/>
      <c r="H36" s="441">
        <f t="shared" si="0"/>
        <v>0</v>
      </c>
    </row>
    <row r="37" spans="1:8" s="15" customFormat="1" ht="14.4">
      <c r="A37" s="199">
        <v>6.5</v>
      </c>
      <c r="B37" s="255" t="s">
        <v>321</v>
      </c>
      <c r="C37" s="440"/>
      <c r="D37" s="440"/>
      <c r="E37" s="464">
        <f t="shared" si="1"/>
        <v>0</v>
      </c>
      <c r="F37" s="440"/>
      <c r="G37" s="440"/>
      <c r="H37" s="441">
        <f t="shared" si="0"/>
        <v>0</v>
      </c>
    </row>
    <row r="38" spans="1:8" s="15" customFormat="1" ht="14.4">
      <c r="A38" s="199">
        <v>6.6</v>
      </c>
      <c r="B38" s="255" t="s">
        <v>324</v>
      </c>
      <c r="C38" s="440"/>
      <c r="D38" s="440"/>
      <c r="E38" s="464">
        <f t="shared" si="1"/>
        <v>0</v>
      </c>
      <c r="F38" s="440"/>
      <c r="G38" s="440"/>
      <c r="H38" s="441">
        <f t="shared" si="0"/>
        <v>0</v>
      </c>
    </row>
    <row r="39" spans="1:8" s="15" customFormat="1" ht="14.4">
      <c r="A39" s="199">
        <v>6.7</v>
      </c>
      <c r="B39" s="255" t="s">
        <v>325</v>
      </c>
      <c r="C39" s="440"/>
      <c r="D39" s="440"/>
      <c r="E39" s="464">
        <f t="shared" si="1"/>
        <v>0</v>
      </c>
      <c r="F39" s="440"/>
      <c r="G39" s="440"/>
      <c r="H39" s="441">
        <f t="shared" si="0"/>
        <v>0</v>
      </c>
    </row>
    <row r="40" spans="1:8" s="15" customFormat="1" ht="14.4">
      <c r="A40" s="199">
        <v>7</v>
      </c>
      <c r="B40" s="202" t="s">
        <v>328</v>
      </c>
      <c r="C40" s="440"/>
      <c r="D40" s="440"/>
      <c r="E40" s="464">
        <f t="shared" si="1"/>
        <v>0</v>
      </c>
      <c r="F40" s="440"/>
      <c r="G40" s="440"/>
      <c r="H40" s="441">
        <f t="shared" si="0"/>
        <v>0</v>
      </c>
    </row>
    <row r="41" spans="1:8" s="15" customFormat="1" ht="14.4">
      <c r="A41" s="199">
        <v>7.1</v>
      </c>
      <c r="B41" s="201" t="s">
        <v>329</v>
      </c>
      <c r="C41" s="440">
        <v>0</v>
      </c>
      <c r="D41" s="440">
        <v>47899</v>
      </c>
      <c r="E41" s="464">
        <f t="shared" si="1"/>
        <v>47899</v>
      </c>
      <c r="F41" s="440">
        <v>460983</v>
      </c>
      <c r="G41" s="440">
        <v>150678</v>
      </c>
      <c r="H41" s="441">
        <f t="shared" si="0"/>
        <v>611661</v>
      </c>
    </row>
    <row r="42" spans="1:8" s="15" customFormat="1" ht="26.4">
      <c r="A42" s="199">
        <v>7.2</v>
      </c>
      <c r="B42" s="201" t="s">
        <v>330</v>
      </c>
      <c r="C42" s="440">
        <v>1295699</v>
      </c>
      <c r="D42" s="440">
        <v>2242975</v>
      </c>
      <c r="E42" s="464">
        <f t="shared" si="1"/>
        <v>3538674</v>
      </c>
      <c r="F42" s="440">
        <v>1775582</v>
      </c>
      <c r="G42" s="440">
        <v>2252471</v>
      </c>
      <c r="H42" s="441">
        <f t="shared" si="0"/>
        <v>4028053</v>
      </c>
    </row>
    <row r="43" spans="1:8" s="15" customFormat="1" ht="26.4">
      <c r="A43" s="199">
        <v>7.3</v>
      </c>
      <c r="B43" s="201" t="s">
        <v>333</v>
      </c>
      <c r="C43" s="440">
        <v>1393780</v>
      </c>
      <c r="D43" s="440">
        <v>3478948</v>
      </c>
      <c r="E43" s="464">
        <f t="shared" si="1"/>
        <v>4872728</v>
      </c>
      <c r="F43" s="440">
        <v>1419577</v>
      </c>
      <c r="G43" s="440">
        <v>4129821</v>
      </c>
      <c r="H43" s="441">
        <f t="shared" si="0"/>
        <v>5549398</v>
      </c>
    </row>
    <row r="44" spans="1:8" s="15" customFormat="1" ht="26.4">
      <c r="A44" s="199">
        <v>7.4</v>
      </c>
      <c r="B44" s="201" t="s">
        <v>334</v>
      </c>
      <c r="C44" s="440">
        <v>1283280</v>
      </c>
      <c r="D44" s="440">
        <v>971119</v>
      </c>
      <c r="E44" s="464">
        <f t="shared" si="1"/>
        <v>2254399</v>
      </c>
      <c r="F44" s="440">
        <v>1661817</v>
      </c>
      <c r="G44" s="440">
        <v>1022686</v>
      </c>
      <c r="H44" s="441">
        <f t="shared" si="0"/>
        <v>2684503</v>
      </c>
    </row>
    <row r="45" spans="1:8" s="15" customFormat="1" ht="14.4">
      <c r="A45" s="199">
        <v>8</v>
      </c>
      <c r="B45" s="202" t="s">
        <v>311</v>
      </c>
      <c r="C45" s="440"/>
      <c r="D45" s="440"/>
      <c r="E45" s="464">
        <f t="shared" si="1"/>
        <v>0</v>
      </c>
      <c r="F45" s="440"/>
      <c r="G45" s="440"/>
      <c r="H45" s="441">
        <f t="shared" si="0"/>
        <v>0</v>
      </c>
    </row>
    <row r="46" spans="1:8" s="15" customFormat="1" ht="14.4">
      <c r="A46" s="199">
        <v>8.1</v>
      </c>
      <c r="B46" s="253" t="s">
        <v>335</v>
      </c>
      <c r="C46" s="440"/>
      <c r="D46" s="440"/>
      <c r="E46" s="464">
        <f t="shared" si="1"/>
        <v>0</v>
      </c>
      <c r="F46" s="440"/>
      <c r="G46" s="440"/>
      <c r="H46" s="441">
        <f t="shared" si="0"/>
        <v>0</v>
      </c>
    </row>
    <row r="47" spans="1:8" s="15" customFormat="1" ht="14.4">
      <c r="A47" s="199">
        <v>8.1999999999999993</v>
      </c>
      <c r="B47" s="253" t="s">
        <v>336</v>
      </c>
      <c r="C47" s="440"/>
      <c r="D47" s="440"/>
      <c r="E47" s="464">
        <f t="shared" si="1"/>
        <v>0</v>
      </c>
      <c r="F47" s="440"/>
      <c r="G47" s="440"/>
      <c r="H47" s="441">
        <f t="shared" si="0"/>
        <v>0</v>
      </c>
    </row>
    <row r="48" spans="1:8" s="15" customFormat="1" ht="14.4">
      <c r="A48" s="199">
        <v>8.3000000000000007</v>
      </c>
      <c r="B48" s="253" t="s">
        <v>337</v>
      </c>
      <c r="C48" s="440"/>
      <c r="D48" s="440"/>
      <c r="E48" s="464">
        <f t="shared" si="1"/>
        <v>0</v>
      </c>
      <c r="F48" s="440"/>
      <c r="G48" s="440"/>
      <c r="H48" s="441">
        <f t="shared" si="0"/>
        <v>0</v>
      </c>
    </row>
    <row r="49" spans="1:8" s="15" customFormat="1" ht="14.4">
      <c r="A49" s="199">
        <v>8.4</v>
      </c>
      <c r="B49" s="253" t="s">
        <v>338</v>
      </c>
      <c r="C49" s="440"/>
      <c r="D49" s="440"/>
      <c r="E49" s="464">
        <f t="shared" si="1"/>
        <v>0</v>
      </c>
      <c r="F49" s="440"/>
      <c r="G49" s="440"/>
      <c r="H49" s="441">
        <f t="shared" si="0"/>
        <v>0</v>
      </c>
    </row>
    <row r="50" spans="1:8" s="15" customFormat="1" ht="14.4">
      <c r="A50" s="199">
        <v>8.5</v>
      </c>
      <c r="B50" s="253" t="s">
        <v>339</v>
      </c>
      <c r="C50" s="440"/>
      <c r="D50" s="440"/>
      <c r="E50" s="464">
        <f t="shared" si="1"/>
        <v>0</v>
      </c>
      <c r="F50" s="440"/>
      <c r="G50" s="440"/>
      <c r="H50" s="441">
        <f t="shared" si="0"/>
        <v>0</v>
      </c>
    </row>
    <row r="51" spans="1:8" s="15" customFormat="1" ht="14.4">
      <c r="A51" s="199">
        <v>8.6</v>
      </c>
      <c r="B51" s="253" t="s">
        <v>340</v>
      </c>
      <c r="C51" s="440"/>
      <c r="D51" s="440"/>
      <c r="E51" s="464">
        <f t="shared" si="1"/>
        <v>0</v>
      </c>
      <c r="F51" s="440"/>
      <c r="G51" s="440"/>
      <c r="H51" s="441">
        <f t="shared" si="0"/>
        <v>0</v>
      </c>
    </row>
    <row r="52" spans="1:8" s="15" customFormat="1" ht="14.4">
      <c r="A52" s="199">
        <v>8.6999999999999993</v>
      </c>
      <c r="B52" s="253" t="s">
        <v>341</v>
      </c>
      <c r="C52" s="440"/>
      <c r="D52" s="440"/>
      <c r="E52" s="464">
        <f t="shared" si="1"/>
        <v>0</v>
      </c>
      <c r="F52" s="440"/>
      <c r="G52" s="440"/>
      <c r="H52" s="441">
        <f t="shared" si="0"/>
        <v>0</v>
      </c>
    </row>
    <row r="53" spans="1:8" s="15" customFormat="1" ht="15" thickBot="1">
      <c r="A53" s="204">
        <v>9</v>
      </c>
      <c r="B53" s="205" t="s">
        <v>331</v>
      </c>
      <c r="C53" s="465"/>
      <c r="D53" s="465"/>
      <c r="E53" s="466">
        <f t="shared" si="1"/>
        <v>0</v>
      </c>
      <c r="F53" s="465"/>
      <c r="G53" s="465"/>
      <c r="H53" s="447">
        <f t="shared" si="0"/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18" sqref="B18"/>
    </sheetView>
  </sheetViews>
  <sheetFormatPr defaultColWidth="9.109375" defaultRowHeight="13.2"/>
  <cols>
    <col min="1" max="1" width="9.5546875" style="4" bestFit="1" customWidth="1"/>
    <col min="2" max="2" width="93.5546875" style="4" customWidth="1"/>
    <col min="3" max="4" width="12.6640625" style="4" customWidth="1"/>
    <col min="5" max="11" width="9.6640625" style="35" customWidth="1"/>
    <col min="12" max="16384" width="9.109375" style="35"/>
  </cols>
  <sheetData>
    <row r="1" spans="1:8">
      <c r="A1" s="2" t="s">
        <v>31</v>
      </c>
      <c r="B1" s="3" t="s">
        <v>419</v>
      </c>
      <c r="C1" s="3"/>
    </row>
    <row r="2" spans="1:8">
      <c r="A2" s="2" t="s">
        <v>32</v>
      </c>
      <c r="B2" s="448">
        <v>43190</v>
      </c>
      <c r="C2" s="6"/>
      <c r="D2" s="7"/>
      <c r="E2" s="57"/>
      <c r="F2" s="57"/>
      <c r="G2" s="57"/>
      <c r="H2" s="57"/>
    </row>
    <row r="3" spans="1:8">
      <c r="A3" s="2"/>
      <c r="B3" s="3"/>
      <c r="C3" s="6"/>
      <c r="D3" s="7"/>
      <c r="E3" s="57"/>
      <c r="F3" s="57"/>
      <c r="G3" s="57"/>
      <c r="H3" s="57"/>
    </row>
    <row r="4" spans="1:8" ht="15" customHeight="1" thickBot="1">
      <c r="A4" s="7" t="s">
        <v>205</v>
      </c>
      <c r="B4" s="142" t="s">
        <v>305</v>
      </c>
      <c r="D4" s="58" t="s">
        <v>74</v>
      </c>
    </row>
    <row r="5" spans="1:8" ht="15" customHeight="1">
      <c r="A5" s="238" t="s">
        <v>7</v>
      </c>
      <c r="B5" s="239"/>
      <c r="C5" s="239" t="s">
        <v>423</v>
      </c>
      <c r="D5" s="350" t="s">
        <v>424</v>
      </c>
    </row>
    <row r="6" spans="1:8" ht="15" customHeight="1">
      <c r="A6" s="59">
        <v>1</v>
      </c>
      <c r="B6" s="341" t="s">
        <v>309</v>
      </c>
      <c r="C6" s="343">
        <f>C7+C9+C10</f>
        <v>40260021.744000033</v>
      </c>
      <c r="D6" s="344">
        <f>D7+D9+D10</f>
        <v>37782647.886800006</v>
      </c>
    </row>
    <row r="7" spans="1:8" ht="15" customHeight="1">
      <c r="A7" s="59">
        <v>1.1000000000000001</v>
      </c>
      <c r="B7" s="341" t="s">
        <v>204</v>
      </c>
      <c r="C7" s="345">
        <v>40143791.744000033</v>
      </c>
      <c r="D7" s="346">
        <v>37703605.886800006</v>
      </c>
    </row>
    <row r="8" spans="1:8">
      <c r="A8" s="59" t="s">
        <v>15</v>
      </c>
      <c r="B8" s="341" t="s">
        <v>203</v>
      </c>
      <c r="C8" s="345"/>
      <c r="D8" s="346"/>
    </row>
    <row r="9" spans="1:8" ht="15" customHeight="1">
      <c r="A9" s="59">
        <v>1.2</v>
      </c>
      <c r="B9" s="342" t="s">
        <v>202</v>
      </c>
      <c r="C9" s="345">
        <v>24144</v>
      </c>
      <c r="D9" s="346">
        <v>42642</v>
      </c>
    </row>
    <row r="10" spans="1:8" ht="15" customHeight="1">
      <c r="A10" s="59">
        <v>1.3</v>
      </c>
      <c r="B10" s="341" t="s">
        <v>29</v>
      </c>
      <c r="C10" s="347">
        <v>92086</v>
      </c>
      <c r="D10" s="346">
        <v>36400</v>
      </c>
    </row>
    <row r="11" spans="1:8" ht="15" customHeight="1">
      <c r="A11" s="59">
        <v>2</v>
      </c>
      <c r="B11" s="341" t="s">
        <v>306</v>
      </c>
      <c r="C11" s="345">
        <v>720591.61970923969</v>
      </c>
      <c r="D11" s="346">
        <v>160549.91209500012</v>
      </c>
    </row>
    <row r="12" spans="1:8" ht="15" customHeight="1">
      <c r="A12" s="59">
        <v>3</v>
      </c>
      <c r="B12" s="341" t="s">
        <v>307</v>
      </c>
      <c r="C12" s="347">
        <v>9093337.6687499993</v>
      </c>
      <c r="D12" s="467">
        <v>10965666.387500001</v>
      </c>
    </row>
    <row r="13" spans="1:8" ht="15" customHeight="1" thickBot="1">
      <c r="A13" s="61">
        <v>4</v>
      </c>
      <c r="B13" s="62" t="s">
        <v>308</v>
      </c>
      <c r="C13" s="348">
        <f>C6+C11+C12</f>
        <v>50073951.032459274</v>
      </c>
      <c r="D13" s="349">
        <f>D6+D11+D12</f>
        <v>48908864.186395012</v>
      </c>
    </row>
    <row r="14" spans="1:8">
      <c r="B14" s="65"/>
    </row>
    <row r="15" spans="1:8">
      <c r="B15" s="66"/>
    </row>
    <row r="16" spans="1:8">
      <c r="B16" s="66"/>
    </row>
    <row r="17" spans="1:4" ht="10.199999999999999">
      <c r="A17" s="35"/>
      <c r="B17" s="35"/>
      <c r="C17" s="35"/>
      <c r="D17" s="35"/>
    </row>
    <row r="18" spans="1:4" ht="10.199999999999999">
      <c r="A18" s="35"/>
      <c r="B18" s="35"/>
      <c r="C18" s="35"/>
      <c r="D18" s="35"/>
    </row>
    <row r="19" spans="1:4" ht="10.199999999999999">
      <c r="A19" s="35"/>
      <c r="B19" s="35"/>
      <c r="C19" s="35"/>
      <c r="D19" s="35"/>
    </row>
    <row r="20" spans="1:4" ht="10.199999999999999">
      <c r="A20" s="35"/>
      <c r="B20" s="35"/>
      <c r="C20" s="35"/>
      <c r="D20" s="35"/>
    </row>
    <row r="21" spans="1:4" ht="10.199999999999999">
      <c r="A21" s="35"/>
      <c r="B21" s="35"/>
      <c r="C21" s="35"/>
      <c r="D21" s="35"/>
    </row>
    <row r="22" spans="1:4" ht="10.199999999999999">
      <c r="A22" s="35"/>
      <c r="B22" s="35"/>
      <c r="C22" s="35"/>
      <c r="D22" s="35"/>
    </row>
    <row r="23" spans="1:4" ht="10.199999999999999">
      <c r="A23" s="35"/>
      <c r="B23" s="35"/>
      <c r="C23" s="35"/>
      <c r="D23" s="35"/>
    </row>
    <row r="24" spans="1:4" ht="10.199999999999999">
      <c r="A24" s="35"/>
      <c r="B24" s="35"/>
      <c r="C24" s="35"/>
      <c r="D24" s="35"/>
    </row>
    <row r="25" spans="1:4" ht="10.199999999999999">
      <c r="A25" s="35"/>
      <c r="B25" s="35"/>
      <c r="C25" s="35"/>
      <c r="D25" s="35"/>
    </row>
    <row r="26" spans="1:4" ht="10.199999999999999">
      <c r="A26" s="35"/>
      <c r="B26" s="35"/>
      <c r="C26" s="35"/>
      <c r="D26" s="35"/>
    </row>
    <row r="27" spans="1:4" ht="10.199999999999999">
      <c r="A27" s="35"/>
      <c r="B27" s="35"/>
      <c r="C27" s="35"/>
      <c r="D27" s="35"/>
    </row>
    <row r="28" spans="1:4" ht="10.199999999999999">
      <c r="A28" s="35"/>
      <c r="B28" s="35"/>
      <c r="C28" s="35"/>
      <c r="D28" s="35"/>
    </row>
    <row r="29" spans="1:4" ht="10.199999999999999">
      <c r="A29" s="35"/>
      <c r="B29" s="35"/>
      <c r="C29" s="35"/>
      <c r="D29" s="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E17" sqref="E17"/>
    </sheetView>
  </sheetViews>
  <sheetFormatPr defaultColWidth="9.109375" defaultRowHeight="13.8"/>
  <cols>
    <col min="1" max="1" width="9.5546875" style="4" bestFit="1" customWidth="1"/>
    <col min="2" max="2" width="90.44140625" style="4" bestFit="1" customWidth="1"/>
    <col min="3" max="3" width="9.109375" style="4"/>
    <col min="4" max="16384" width="9.109375" style="5"/>
  </cols>
  <sheetData>
    <row r="1" spans="1:3">
      <c r="A1" s="2" t="s">
        <v>31</v>
      </c>
      <c r="B1" s="3" t="s">
        <v>419</v>
      </c>
    </row>
    <row r="2" spans="1:3">
      <c r="A2" s="2" t="s">
        <v>32</v>
      </c>
      <c r="B2" s="448">
        <v>43190</v>
      </c>
    </row>
    <row r="4" spans="1:3" ht="16.5" customHeight="1" thickBot="1">
      <c r="A4" s="67" t="s">
        <v>81</v>
      </c>
      <c r="B4" s="68" t="s">
        <v>275</v>
      </c>
      <c r="C4" s="69"/>
    </row>
    <row r="5" spans="1:3">
      <c r="A5" s="70"/>
      <c r="B5" s="373" t="s">
        <v>82</v>
      </c>
      <c r="C5" s="374"/>
    </row>
    <row r="6" spans="1:3">
      <c r="A6" s="71">
        <v>1</v>
      </c>
      <c r="B6" s="468" t="s">
        <v>431</v>
      </c>
      <c r="C6" s="73"/>
    </row>
    <row r="7" spans="1:3">
      <c r="A7" s="71">
        <v>2</v>
      </c>
      <c r="B7" s="468" t="s">
        <v>432</v>
      </c>
      <c r="C7" s="73"/>
    </row>
    <row r="8" spans="1:3">
      <c r="A8" s="71">
        <v>3</v>
      </c>
      <c r="B8" s="468" t="s">
        <v>433</v>
      </c>
      <c r="C8" s="73"/>
    </row>
    <row r="9" spans="1:3">
      <c r="A9" s="71">
        <v>4</v>
      </c>
      <c r="B9" s="468" t="s">
        <v>434</v>
      </c>
      <c r="C9" s="73"/>
    </row>
    <row r="10" spans="1:3">
      <c r="A10" s="71">
        <v>5</v>
      </c>
      <c r="B10" s="72"/>
      <c r="C10" s="73"/>
    </row>
    <row r="11" spans="1:3">
      <c r="A11" s="71"/>
      <c r="B11" s="375"/>
      <c r="C11" s="376"/>
    </row>
    <row r="12" spans="1:3">
      <c r="A12" s="71"/>
      <c r="B12" s="377" t="s">
        <v>83</v>
      </c>
      <c r="C12" s="378"/>
    </row>
    <row r="13" spans="1:3">
      <c r="A13" s="71">
        <v>1</v>
      </c>
      <c r="B13" s="72" t="s">
        <v>428</v>
      </c>
      <c r="C13" s="74"/>
    </row>
    <row r="14" spans="1:3">
      <c r="A14" s="71">
        <v>2</v>
      </c>
      <c r="B14" s="72" t="s">
        <v>429</v>
      </c>
      <c r="C14" s="74"/>
    </row>
    <row r="15" spans="1:3">
      <c r="A15" s="71">
        <v>3</v>
      </c>
      <c r="B15" s="72" t="s">
        <v>430</v>
      </c>
      <c r="C15" s="74"/>
    </row>
    <row r="16" spans="1:3">
      <c r="A16" s="71"/>
      <c r="B16" s="72"/>
      <c r="C16" s="74"/>
    </row>
    <row r="17" spans="1:3">
      <c r="A17" s="71"/>
      <c r="B17" s="72"/>
      <c r="C17" s="74"/>
    </row>
    <row r="18" spans="1:3" ht="15.75" customHeight="1">
      <c r="A18" s="71"/>
      <c r="B18" s="72"/>
      <c r="C18" s="75"/>
    </row>
    <row r="19" spans="1:3" ht="30" customHeight="1">
      <c r="A19" s="71"/>
      <c r="B19" s="377" t="s">
        <v>84</v>
      </c>
      <c r="C19" s="378"/>
    </row>
    <row r="20" spans="1:3">
      <c r="A20" s="71">
        <v>1</v>
      </c>
      <c r="B20" s="72" t="s">
        <v>435</v>
      </c>
      <c r="C20" s="471">
        <v>0.99987669999999995</v>
      </c>
    </row>
    <row r="21" spans="1:3" ht="15.75" customHeight="1">
      <c r="A21" s="71"/>
      <c r="B21" s="72"/>
      <c r="C21" s="74"/>
    </row>
    <row r="22" spans="1:3" ht="29.25" customHeight="1">
      <c r="A22" s="71"/>
      <c r="B22" s="377" t="s">
        <v>85</v>
      </c>
      <c r="C22" s="378"/>
    </row>
    <row r="23" spans="1:3">
      <c r="A23" s="71">
        <v>1</v>
      </c>
      <c r="B23" s="72" t="s">
        <v>436</v>
      </c>
      <c r="C23" s="472">
        <v>0.99987669999999995</v>
      </c>
    </row>
    <row r="24" spans="1:3">
      <c r="A24" s="469">
        <v>1.1000000000000001</v>
      </c>
      <c r="B24" s="470" t="s">
        <v>437</v>
      </c>
      <c r="C24" s="473">
        <v>0.61992355399999999</v>
      </c>
    </row>
    <row r="25" spans="1:3">
      <c r="A25" s="469">
        <v>1.2</v>
      </c>
      <c r="B25" s="470" t="s">
        <v>438</v>
      </c>
      <c r="C25" s="473">
        <v>0.2849648595</v>
      </c>
    </row>
    <row r="26" spans="1:3">
      <c r="A26" s="469">
        <v>1.3</v>
      </c>
      <c r="B26" s="470" t="s">
        <v>439</v>
      </c>
      <c r="C26" s="473">
        <v>9.4988286500000005E-2</v>
      </c>
    </row>
    <row r="27" spans="1:3" ht="14.4" thickBot="1">
      <c r="A27" s="76"/>
      <c r="B27" s="77"/>
      <c r="C27" s="78"/>
    </row>
  </sheetData>
  <mergeCells count="5">
    <mergeCell ref="B5:C5"/>
    <mergeCell ref="B11:C11"/>
    <mergeCell ref="B12:C12"/>
    <mergeCell ref="B22:C22"/>
    <mergeCell ref="B19:C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D23" sqref="D23"/>
    </sheetView>
  </sheetViews>
  <sheetFormatPr defaultColWidth="9.109375" defaultRowHeight="13.8"/>
  <cols>
    <col min="1" max="1" width="9.5546875" style="4" bestFit="1" customWidth="1"/>
    <col min="2" max="2" width="47.5546875" style="4" customWidth="1"/>
    <col min="3" max="3" width="28" style="4" customWidth="1"/>
    <col min="4" max="4" width="22.44140625" style="4" customWidth="1"/>
    <col min="5" max="5" width="22.33203125" style="4" customWidth="1"/>
    <col min="6" max="6" width="12" style="5" bestFit="1" customWidth="1"/>
    <col min="7" max="7" width="12.5546875" style="5" bestFit="1" customWidth="1"/>
    <col min="8" max="16384" width="9.109375" style="5"/>
  </cols>
  <sheetData>
    <row r="1" spans="1:7">
      <c r="A1" s="284" t="s">
        <v>31</v>
      </c>
      <c r="B1" s="3" t="s">
        <v>419</v>
      </c>
      <c r="C1" s="91"/>
      <c r="D1" s="91"/>
      <c r="E1" s="91"/>
      <c r="F1" s="15"/>
    </row>
    <row r="2" spans="1:7" s="79" customFormat="1" ht="15.75" customHeight="1">
      <c r="A2" s="284" t="s">
        <v>32</v>
      </c>
      <c r="B2" s="448">
        <v>43190</v>
      </c>
    </row>
    <row r="3" spans="1:7" s="79" customFormat="1" ht="15.75" customHeight="1">
      <c r="A3" s="284"/>
    </row>
    <row r="4" spans="1:7" s="79" customFormat="1" ht="15.75" customHeight="1" thickBot="1">
      <c r="A4" s="285" t="s">
        <v>209</v>
      </c>
      <c r="B4" s="383" t="s">
        <v>355</v>
      </c>
      <c r="C4" s="384"/>
      <c r="D4" s="384"/>
      <c r="E4" s="384"/>
    </row>
    <row r="5" spans="1:7" s="83" customFormat="1" ht="17.399999999999999" customHeight="1">
      <c r="A5" s="218"/>
      <c r="B5" s="219"/>
      <c r="C5" s="81" t="s">
        <v>0</v>
      </c>
      <c r="D5" s="81" t="s">
        <v>1</v>
      </c>
      <c r="E5" s="82" t="s">
        <v>2</v>
      </c>
    </row>
    <row r="6" spans="1:7" s="15" customFormat="1" ht="14.4" customHeight="1">
      <c r="A6" s="286"/>
      <c r="B6" s="379" t="s">
        <v>362</v>
      </c>
      <c r="C6" s="379" t="s">
        <v>95</v>
      </c>
      <c r="D6" s="381" t="s">
        <v>208</v>
      </c>
      <c r="E6" s="382"/>
      <c r="G6" s="5"/>
    </row>
    <row r="7" spans="1:7" s="15" customFormat="1" ht="99.6" customHeight="1">
      <c r="A7" s="286"/>
      <c r="B7" s="380"/>
      <c r="C7" s="379"/>
      <c r="D7" s="331" t="s">
        <v>207</v>
      </c>
      <c r="E7" s="332" t="s">
        <v>363</v>
      </c>
      <c r="G7" s="5"/>
    </row>
    <row r="8" spans="1:7">
      <c r="A8" s="287">
        <v>1</v>
      </c>
      <c r="B8" s="333" t="s">
        <v>36</v>
      </c>
      <c r="C8" s="334">
        <v>3839643.7299999995</v>
      </c>
      <c r="D8" s="334"/>
      <c r="E8" s="335">
        <v>3839643.7299999995</v>
      </c>
      <c r="F8" s="15"/>
    </row>
    <row r="9" spans="1:7">
      <c r="A9" s="287">
        <v>2</v>
      </c>
      <c r="B9" s="333" t="s">
        <v>37</v>
      </c>
      <c r="C9" s="334">
        <v>3429722.93</v>
      </c>
      <c r="D9" s="334"/>
      <c r="E9" s="335">
        <v>3429722.93</v>
      </c>
      <c r="F9" s="15"/>
    </row>
    <row r="10" spans="1:7">
      <c r="A10" s="287">
        <v>3</v>
      </c>
      <c r="B10" s="333" t="s">
        <v>38</v>
      </c>
      <c r="C10" s="334">
        <v>13262822.42</v>
      </c>
      <c r="D10" s="334"/>
      <c r="E10" s="335">
        <v>13262822.42</v>
      </c>
      <c r="F10" s="15"/>
    </row>
    <row r="11" spans="1:7">
      <c r="A11" s="287">
        <v>4</v>
      </c>
      <c r="B11" s="333" t="s">
        <v>39</v>
      </c>
      <c r="C11" s="334">
        <v>0</v>
      </c>
      <c r="D11" s="334"/>
      <c r="E11" s="335">
        <v>0</v>
      </c>
      <c r="F11" s="15"/>
    </row>
    <row r="12" spans="1:7">
      <c r="A12" s="287">
        <v>5</v>
      </c>
      <c r="B12" s="333" t="s">
        <v>40</v>
      </c>
      <c r="C12" s="334">
        <v>5459731.3900000006</v>
      </c>
      <c r="D12" s="334"/>
      <c r="E12" s="335">
        <v>5459731.3900000006</v>
      </c>
      <c r="F12" s="15"/>
    </row>
    <row r="13" spans="1:7">
      <c r="A13" s="287">
        <v>6.1</v>
      </c>
      <c r="B13" s="336" t="s">
        <v>41</v>
      </c>
      <c r="C13" s="337">
        <v>9537357.5399999991</v>
      </c>
      <c r="D13" s="334"/>
      <c r="E13" s="335">
        <v>9537357.5399999991</v>
      </c>
      <c r="F13" s="15"/>
    </row>
    <row r="14" spans="1:7">
      <c r="A14" s="287">
        <v>6.2</v>
      </c>
      <c r="B14" s="338" t="s">
        <v>42</v>
      </c>
      <c r="C14" s="337">
        <v>-1262514.25</v>
      </c>
      <c r="D14" s="334"/>
      <c r="E14" s="335">
        <v>-1262514.25</v>
      </c>
      <c r="F14" s="15"/>
    </row>
    <row r="15" spans="1:7">
      <c r="A15" s="287">
        <v>6</v>
      </c>
      <c r="B15" s="333" t="s">
        <v>43</v>
      </c>
      <c r="C15" s="334">
        <v>8274843.29</v>
      </c>
      <c r="D15" s="334"/>
      <c r="E15" s="335">
        <v>8274843.29</v>
      </c>
      <c r="F15" s="15"/>
    </row>
    <row r="16" spans="1:7">
      <c r="A16" s="287">
        <v>7</v>
      </c>
      <c r="B16" s="333" t="s">
        <v>44</v>
      </c>
      <c r="C16" s="334">
        <v>282128.89</v>
      </c>
      <c r="D16" s="334"/>
      <c r="E16" s="335">
        <v>282128.89</v>
      </c>
      <c r="F16" s="15"/>
    </row>
    <row r="17" spans="1:7">
      <c r="A17" s="287">
        <v>8</v>
      </c>
      <c r="B17" s="333" t="s">
        <v>206</v>
      </c>
      <c r="C17" s="334">
        <v>1125233.8400000001</v>
      </c>
      <c r="D17" s="334"/>
      <c r="E17" s="335">
        <v>1125233.8400000001</v>
      </c>
      <c r="F17" s="288"/>
      <c r="G17" s="85"/>
    </row>
    <row r="18" spans="1:7">
      <c r="A18" s="287">
        <v>9</v>
      </c>
      <c r="B18" s="333" t="s">
        <v>45</v>
      </c>
      <c r="C18" s="334">
        <v>20000</v>
      </c>
      <c r="D18" s="334"/>
      <c r="E18" s="335">
        <v>20000</v>
      </c>
      <c r="F18" s="15"/>
      <c r="G18" s="85"/>
    </row>
    <row r="19" spans="1:7">
      <c r="A19" s="287">
        <v>10</v>
      </c>
      <c r="B19" s="333" t="s">
        <v>46</v>
      </c>
      <c r="C19" s="334">
        <v>15031457.210000001</v>
      </c>
      <c r="D19" s="334">
        <v>52161</v>
      </c>
      <c r="E19" s="335">
        <v>14979296.210000001</v>
      </c>
      <c r="F19" s="15"/>
      <c r="G19" s="85"/>
    </row>
    <row r="20" spans="1:7">
      <c r="A20" s="287">
        <v>11</v>
      </c>
      <c r="B20" s="333" t="s">
        <v>47</v>
      </c>
      <c r="C20" s="334">
        <v>2864322.97</v>
      </c>
      <c r="D20" s="334"/>
      <c r="E20" s="335">
        <v>2864322.97</v>
      </c>
      <c r="F20" s="15"/>
    </row>
    <row r="21" spans="1:7" ht="27" thickBot="1">
      <c r="A21" s="163"/>
      <c r="B21" s="289" t="s">
        <v>365</v>
      </c>
      <c r="C21" s="220">
        <f>SUM(C8:C12, C15:C20)</f>
        <v>53589906.670000002</v>
      </c>
      <c r="D21" s="220">
        <f>SUM(D8:D12, D15:D20)</f>
        <v>52161</v>
      </c>
      <c r="E21" s="339">
        <f>SUM(E8:E12, E15:E20)</f>
        <v>53537745.670000002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86"/>
      <c r="F25" s="5"/>
      <c r="G25" s="5"/>
    </row>
    <row r="26" spans="1:7" s="4" customFormat="1">
      <c r="B26" s="86"/>
      <c r="F26" s="5"/>
      <c r="G26" s="5"/>
    </row>
    <row r="27" spans="1:7" s="4" customFormat="1">
      <c r="B27" s="86"/>
      <c r="F27" s="5"/>
      <c r="G27" s="5"/>
    </row>
    <row r="28" spans="1:7" s="4" customFormat="1">
      <c r="B28" s="86"/>
      <c r="F28" s="5"/>
      <c r="G28" s="5"/>
    </row>
    <row r="29" spans="1:7" s="4" customFormat="1">
      <c r="B29" s="86"/>
      <c r="F29" s="5"/>
      <c r="G29" s="5"/>
    </row>
    <row r="30" spans="1:7" s="4" customFormat="1">
      <c r="B30" s="86"/>
      <c r="F30" s="5"/>
      <c r="G30" s="5"/>
    </row>
    <row r="31" spans="1:7" s="4" customFormat="1">
      <c r="B31" s="86"/>
      <c r="F31" s="5"/>
      <c r="G31" s="5"/>
    </row>
    <row r="32" spans="1:7" s="4" customFormat="1">
      <c r="B32" s="86"/>
      <c r="F32" s="5"/>
      <c r="G32" s="5"/>
    </row>
    <row r="33" spans="2:7" s="4" customFormat="1">
      <c r="B33" s="86"/>
      <c r="F33" s="5"/>
      <c r="G33" s="5"/>
    </row>
    <row r="34" spans="2:7" s="4" customFormat="1">
      <c r="B34" s="86"/>
      <c r="F34" s="5"/>
      <c r="G34" s="5"/>
    </row>
    <row r="35" spans="2:7" s="4" customFormat="1">
      <c r="B35" s="86"/>
      <c r="F35" s="5"/>
      <c r="G35" s="5"/>
    </row>
    <row r="36" spans="2:7" s="4" customFormat="1">
      <c r="B36" s="86"/>
      <c r="F36" s="5"/>
      <c r="G36" s="5"/>
    </row>
    <row r="37" spans="2:7" s="4" customFormat="1">
      <c r="B37" s="86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C5" activePane="bottomRight" state="frozen"/>
      <selection activeCell="B15" sqref="B15"/>
      <selection pane="topRight" activeCell="B15" sqref="B15"/>
      <selection pane="bottomLeft" activeCell="B15" sqref="B15"/>
      <selection pane="bottomRight" activeCell="D17" sqref="D17"/>
    </sheetView>
  </sheetViews>
  <sheetFormatPr defaultColWidth="9.109375" defaultRowHeight="13.2" outlineLevelRow="1"/>
  <cols>
    <col min="1" max="1" width="9.5546875" style="4" bestFit="1" customWidth="1"/>
    <col min="2" max="2" width="114.33203125" style="4" customWidth="1"/>
    <col min="3" max="3" width="18.88671875" style="4" customWidth="1"/>
    <col min="4" max="4" width="25.44140625" style="4" customWidth="1"/>
    <col min="5" max="5" width="24.332031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546875" style="4" bestFit="1" customWidth="1"/>
    <col min="10" max="16384" width="9.109375" style="4"/>
  </cols>
  <sheetData>
    <row r="1" spans="1:6">
      <c r="A1" s="2" t="s">
        <v>31</v>
      </c>
      <c r="B1" s="3" t="s">
        <v>419</v>
      </c>
    </row>
    <row r="2" spans="1:6" s="79" customFormat="1" ht="15.75" customHeight="1">
      <c r="A2" s="2" t="s">
        <v>32</v>
      </c>
      <c r="B2" s="448">
        <v>43190</v>
      </c>
      <c r="C2" s="4"/>
      <c r="D2" s="4"/>
      <c r="E2" s="4"/>
      <c r="F2" s="4"/>
    </row>
    <row r="3" spans="1:6" s="79" customFormat="1" ht="15.75" customHeight="1">
      <c r="C3" s="4"/>
      <c r="D3" s="4"/>
      <c r="E3" s="4"/>
      <c r="F3" s="4"/>
    </row>
    <row r="4" spans="1:6" s="79" customFormat="1" ht="13.8" thickBot="1">
      <c r="A4" s="79" t="s">
        <v>86</v>
      </c>
      <c r="B4" s="290" t="s">
        <v>342</v>
      </c>
      <c r="C4" s="80" t="s">
        <v>74</v>
      </c>
      <c r="D4" s="4"/>
      <c r="E4" s="4"/>
      <c r="F4" s="4"/>
    </row>
    <row r="5" spans="1:6">
      <c r="A5" s="225">
        <v>1</v>
      </c>
      <c r="B5" s="291" t="s">
        <v>364</v>
      </c>
      <c r="C5" s="226">
        <f>'7. LI1 '!E21</f>
        <v>53537745.670000002</v>
      </c>
    </row>
    <row r="6" spans="1:6" s="227" customFormat="1">
      <c r="A6" s="87">
        <v>2.1</v>
      </c>
      <c r="B6" s="222" t="s">
        <v>343</v>
      </c>
      <c r="C6" s="151">
        <v>242594.4</v>
      </c>
    </row>
    <row r="7" spans="1:6" s="65" customFormat="1" outlineLevel="1">
      <c r="A7" s="59">
        <v>2.2000000000000002</v>
      </c>
      <c r="B7" s="60" t="s">
        <v>344</v>
      </c>
      <c r="C7" s="228">
        <v>4604300</v>
      </c>
    </row>
    <row r="8" spans="1:6" s="65" customFormat="1">
      <c r="A8" s="59">
        <v>3</v>
      </c>
      <c r="B8" s="223" t="s">
        <v>345</v>
      </c>
      <c r="C8" s="229">
        <f>SUM(C5:C7)</f>
        <v>58384640.07</v>
      </c>
    </row>
    <row r="9" spans="1:6" s="227" customFormat="1">
      <c r="A9" s="87">
        <v>4</v>
      </c>
      <c r="B9" s="89" t="s">
        <v>89</v>
      </c>
      <c r="C9" s="151">
        <v>105872.24</v>
      </c>
    </row>
    <row r="10" spans="1:6" s="65" customFormat="1" outlineLevel="1">
      <c r="A10" s="59">
        <v>5.0999999999999996</v>
      </c>
      <c r="B10" s="60" t="s">
        <v>346</v>
      </c>
      <c r="C10" s="228">
        <v>-218450.4</v>
      </c>
    </row>
    <row r="11" spans="1:6" s="65" customFormat="1" outlineLevel="1">
      <c r="A11" s="59">
        <v>5.2</v>
      </c>
      <c r="B11" s="60" t="s">
        <v>347</v>
      </c>
      <c r="C11" s="228">
        <v>-4512214</v>
      </c>
    </row>
    <row r="12" spans="1:6" s="65" customFormat="1">
      <c r="A12" s="59">
        <v>6</v>
      </c>
      <c r="B12" s="221" t="s">
        <v>88</v>
      </c>
      <c r="C12" s="228"/>
    </row>
    <row r="13" spans="1:6" s="65" customFormat="1" ht="13.8" thickBot="1">
      <c r="A13" s="61">
        <v>7</v>
      </c>
      <c r="B13" s="224" t="s">
        <v>293</v>
      </c>
      <c r="C13" s="230">
        <f>SUM(C8:C12)</f>
        <v>53759847.910000004</v>
      </c>
    </row>
    <row r="15" spans="1:6">
      <c r="A15" s="245"/>
      <c r="B15" s="245"/>
    </row>
    <row r="16" spans="1:6">
      <c r="A16" s="245"/>
      <c r="B16" s="245"/>
    </row>
    <row r="17" spans="1:5" ht="13.8">
      <c r="A17" s="240"/>
      <c r="B17" s="241"/>
      <c r="C17" s="245"/>
      <c r="D17" s="245"/>
      <c r="E17" s="245"/>
    </row>
    <row r="18" spans="1:5" ht="14.4">
      <c r="A18" s="246"/>
      <c r="B18" s="247"/>
      <c r="C18" s="245"/>
      <c r="D18" s="245"/>
      <c r="E18" s="245"/>
    </row>
    <row r="19" spans="1:5" ht="13.8">
      <c r="A19" s="248"/>
      <c r="B19" s="242"/>
      <c r="C19" s="245"/>
      <c r="D19" s="245"/>
      <c r="E19" s="245"/>
    </row>
    <row r="20" spans="1:5" ht="13.8">
      <c r="A20" s="249"/>
      <c r="B20" s="243"/>
      <c r="C20" s="245"/>
      <c r="D20" s="245"/>
      <c r="E20" s="245"/>
    </row>
    <row r="21" spans="1:5" ht="13.8">
      <c r="A21" s="249"/>
      <c r="B21" s="247"/>
      <c r="C21" s="245"/>
      <c r="D21" s="245"/>
      <c r="E21" s="245"/>
    </row>
    <row r="22" spans="1:5" ht="13.8">
      <c r="A22" s="248"/>
      <c r="B22" s="244"/>
      <c r="C22" s="245"/>
      <c r="D22" s="245"/>
      <c r="E22" s="245"/>
    </row>
    <row r="23" spans="1:5" ht="13.8">
      <c r="A23" s="249"/>
      <c r="B23" s="243"/>
      <c r="C23" s="245"/>
      <c r="D23" s="245"/>
      <c r="E23" s="245"/>
    </row>
    <row r="24" spans="1:5" ht="13.8">
      <c r="A24" s="249"/>
      <c r="B24" s="243"/>
      <c r="C24" s="245"/>
      <c r="D24" s="245"/>
      <c r="E24" s="245"/>
    </row>
    <row r="25" spans="1:5" ht="13.8">
      <c r="A25" s="249"/>
      <c r="B25" s="250"/>
      <c r="C25" s="245"/>
      <c r="D25" s="245"/>
      <c r="E25" s="245"/>
    </row>
    <row r="26" spans="1:5" ht="13.8">
      <c r="A26" s="249"/>
      <c r="B26" s="247"/>
      <c r="C26" s="245"/>
      <c r="D26" s="245"/>
      <c r="E26" s="245"/>
    </row>
    <row r="27" spans="1:5">
      <c r="A27" s="245"/>
      <c r="B27" s="251"/>
      <c r="C27" s="245"/>
      <c r="D27" s="245"/>
      <c r="E27" s="245"/>
    </row>
    <row r="28" spans="1:5">
      <c r="A28" s="245"/>
      <c r="B28" s="251"/>
      <c r="C28" s="245"/>
      <c r="D28" s="245"/>
      <c r="E28" s="245"/>
    </row>
    <row r="29" spans="1:5">
      <c r="A29" s="245"/>
      <c r="B29" s="251"/>
      <c r="C29" s="245"/>
      <c r="D29" s="245"/>
      <c r="E29" s="245"/>
    </row>
    <row r="30" spans="1:5">
      <c r="A30" s="245"/>
      <c r="B30" s="251"/>
      <c r="C30" s="245"/>
      <c r="D30" s="245"/>
      <c r="E30" s="245"/>
    </row>
    <row r="31" spans="1:5">
      <c r="A31" s="245"/>
      <c r="B31" s="251"/>
      <c r="C31" s="245"/>
      <c r="D31" s="245"/>
      <c r="E31" s="245"/>
    </row>
    <row r="32" spans="1:5">
      <c r="A32" s="245"/>
      <c r="B32" s="251"/>
      <c r="C32" s="245"/>
      <c r="D32" s="245"/>
      <c r="E32" s="245"/>
    </row>
    <row r="33" spans="1:5">
      <c r="A33" s="245"/>
      <c r="B33" s="251"/>
      <c r="C33" s="245"/>
      <c r="D33" s="245"/>
      <c r="E33" s="24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70" zoomScaleNormal="70" workbookViewId="0">
      <pane xSplit="1" ySplit="5" topLeftCell="B30" activePane="bottomRight" state="frozen"/>
      <selection activeCell="B9" sqref="B9"/>
      <selection pane="topRight" activeCell="B9" sqref="B9"/>
      <selection pane="bottomLeft" activeCell="B9" sqref="B9"/>
      <selection pane="bottomRight" activeCell="C11" sqref="C11"/>
    </sheetView>
  </sheetViews>
  <sheetFormatPr defaultColWidth="9.109375" defaultRowHeight="13.2"/>
  <cols>
    <col min="1" max="1" width="9.5546875" style="91" bestFit="1" customWidth="1"/>
    <col min="2" max="2" width="132.44140625" style="4" customWidth="1"/>
    <col min="3" max="3" width="18.44140625" style="4" customWidth="1"/>
    <col min="4" max="16384" width="9.109375" style="4"/>
  </cols>
  <sheetData>
    <row r="1" spans="1:3">
      <c r="A1" s="2" t="s">
        <v>31</v>
      </c>
      <c r="B1" s="3" t="s">
        <v>419</v>
      </c>
    </row>
    <row r="2" spans="1:3" s="79" customFormat="1" ht="15.75" customHeight="1">
      <c r="A2" s="79" t="s">
        <v>32</v>
      </c>
      <c r="B2" s="448">
        <v>43190</v>
      </c>
    </row>
    <row r="3" spans="1:3" s="79" customFormat="1" ht="15.75" customHeight="1"/>
    <row r="4" spans="1:3" ht="13.8" thickBot="1">
      <c r="A4" s="91" t="s">
        <v>253</v>
      </c>
      <c r="B4" s="142" t="s">
        <v>252</v>
      </c>
    </row>
    <row r="5" spans="1:3">
      <c r="A5" s="92" t="s">
        <v>7</v>
      </c>
      <c r="B5" s="93"/>
      <c r="C5" s="94" t="s">
        <v>74</v>
      </c>
    </row>
    <row r="6" spans="1:3" ht="13.8">
      <c r="A6" s="95">
        <v>1</v>
      </c>
      <c r="B6" s="96" t="s">
        <v>251</v>
      </c>
      <c r="C6" s="474">
        <f>SUM(C7:C11)</f>
        <v>27256474.449999996</v>
      </c>
    </row>
    <row r="7" spans="1:3" ht="13.8">
      <c r="A7" s="95">
        <v>2</v>
      </c>
      <c r="B7" s="97" t="s">
        <v>250</v>
      </c>
      <c r="C7" s="475">
        <v>30000000</v>
      </c>
    </row>
    <row r="8" spans="1:3" ht="13.8">
      <c r="A8" s="95">
        <v>3</v>
      </c>
      <c r="B8" s="98" t="s">
        <v>249</v>
      </c>
      <c r="C8" s="475"/>
    </row>
    <row r="9" spans="1:3" ht="13.8">
      <c r="A9" s="95">
        <v>4</v>
      </c>
      <c r="B9" s="98" t="s">
        <v>248</v>
      </c>
      <c r="C9" s="475"/>
    </row>
    <row r="10" spans="1:3" ht="13.8">
      <c r="A10" s="95">
        <v>5</v>
      </c>
      <c r="B10" s="98" t="s">
        <v>247</v>
      </c>
      <c r="C10" s="475">
        <v>4982432.3</v>
      </c>
    </row>
    <row r="11" spans="1:3" ht="13.8">
      <c r="A11" s="95">
        <v>6</v>
      </c>
      <c r="B11" s="99" t="s">
        <v>246</v>
      </c>
      <c r="C11" s="475">
        <v>-7725957.8499999996</v>
      </c>
    </row>
    <row r="12" spans="1:3" s="65" customFormat="1" ht="13.8">
      <c r="A12" s="95">
        <v>7</v>
      </c>
      <c r="B12" s="96" t="s">
        <v>245</v>
      </c>
      <c r="C12" s="476">
        <f>SUM(C13:C27)</f>
        <v>5034593.3</v>
      </c>
    </row>
    <row r="13" spans="1:3" s="65" customFormat="1" ht="13.8">
      <c r="A13" s="95">
        <v>8</v>
      </c>
      <c r="B13" s="100" t="s">
        <v>244</v>
      </c>
      <c r="C13" s="477">
        <v>4982432.3</v>
      </c>
    </row>
    <row r="14" spans="1:3" s="65" customFormat="1" ht="26.4">
      <c r="A14" s="95">
        <v>9</v>
      </c>
      <c r="B14" s="101" t="s">
        <v>243</v>
      </c>
      <c r="C14" s="477"/>
    </row>
    <row r="15" spans="1:3" s="65" customFormat="1" ht="13.8">
      <c r="A15" s="95">
        <v>10</v>
      </c>
      <c r="B15" s="102" t="s">
        <v>242</v>
      </c>
      <c r="C15" s="477">
        <v>52161</v>
      </c>
    </row>
    <row r="16" spans="1:3" s="65" customFormat="1" ht="13.8">
      <c r="A16" s="95">
        <v>11</v>
      </c>
      <c r="B16" s="103" t="s">
        <v>241</v>
      </c>
      <c r="C16" s="477"/>
    </row>
    <row r="17" spans="1:3" s="65" customFormat="1" ht="13.8">
      <c r="A17" s="95">
        <v>12</v>
      </c>
      <c r="B17" s="102" t="s">
        <v>240</v>
      </c>
      <c r="C17" s="477"/>
    </row>
    <row r="18" spans="1:3" s="65" customFormat="1" ht="13.8">
      <c r="A18" s="95">
        <v>13</v>
      </c>
      <c r="B18" s="102" t="s">
        <v>239</v>
      </c>
      <c r="C18" s="477"/>
    </row>
    <row r="19" spans="1:3" s="65" customFormat="1" ht="13.8">
      <c r="A19" s="95">
        <v>14</v>
      </c>
      <c r="B19" s="102" t="s">
        <v>238</v>
      </c>
      <c r="C19" s="477"/>
    </row>
    <row r="20" spans="1:3" s="65" customFormat="1" ht="13.8">
      <c r="A20" s="95">
        <v>15</v>
      </c>
      <c r="B20" s="102" t="s">
        <v>237</v>
      </c>
      <c r="C20" s="477"/>
    </row>
    <row r="21" spans="1:3" s="65" customFormat="1" ht="26.4">
      <c r="A21" s="95">
        <v>16</v>
      </c>
      <c r="B21" s="101" t="s">
        <v>236</v>
      </c>
      <c r="C21" s="477"/>
    </row>
    <row r="22" spans="1:3" s="65" customFormat="1" ht="13.8">
      <c r="A22" s="95">
        <v>17</v>
      </c>
      <c r="B22" s="104" t="s">
        <v>235</v>
      </c>
      <c r="C22" s="477"/>
    </row>
    <row r="23" spans="1:3" s="65" customFormat="1" ht="13.8">
      <c r="A23" s="95">
        <v>18</v>
      </c>
      <c r="B23" s="101" t="s">
        <v>234</v>
      </c>
      <c r="C23" s="477"/>
    </row>
    <row r="24" spans="1:3" s="65" customFormat="1" ht="26.4">
      <c r="A24" s="95">
        <v>19</v>
      </c>
      <c r="B24" s="101" t="s">
        <v>211</v>
      </c>
      <c r="C24" s="477"/>
    </row>
    <row r="25" spans="1:3" s="65" customFormat="1" ht="13.8">
      <c r="A25" s="95">
        <v>20</v>
      </c>
      <c r="B25" s="105" t="s">
        <v>233</v>
      </c>
      <c r="C25" s="477"/>
    </row>
    <row r="26" spans="1:3" s="65" customFormat="1" ht="13.8">
      <c r="A26" s="95">
        <v>21</v>
      </c>
      <c r="B26" s="105" t="s">
        <v>232</v>
      </c>
      <c r="C26" s="477"/>
    </row>
    <row r="27" spans="1:3" s="65" customFormat="1" ht="13.8">
      <c r="A27" s="95">
        <v>22</v>
      </c>
      <c r="B27" s="105" t="s">
        <v>231</v>
      </c>
      <c r="C27" s="477"/>
    </row>
    <row r="28" spans="1:3" s="65" customFormat="1" ht="13.8">
      <c r="A28" s="95">
        <v>23</v>
      </c>
      <c r="B28" s="106" t="s">
        <v>230</v>
      </c>
      <c r="C28" s="476">
        <f>C6-C12</f>
        <v>22221881.149999995</v>
      </c>
    </row>
    <row r="29" spans="1:3" s="65" customFormat="1" ht="13.8">
      <c r="A29" s="107"/>
      <c r="B29" s="108"/>
      <c r="C29" s="477"/>
    </row>
    <row r="30" spans="1:3" s="65" customFormat="1" ht="13.8">
      <c r="A30" s="107">
        <v>24</v>
      </c>
      <c r="B30" s="106" t="s">
        <v>229</v>
      </c>
      <c r="C30" s="476">
        <f>C31+C34</f>
        <v>0</v>
      </c>
    </row>
    <row r="31" spans="1:3" s="65" customFormat="1" ht="13.8">
      <c r="A31" s="107">
        <v>25</v>
      </c>
      <c r="B31" s="98" t="s">
        <v>228</v>
      </c>
      <c r="C31" s="478">
        <f>C32+C33</f>
        <v>0</v>
      </c>
    </row>
    <row r="32" spans="1:3" s="65" customFormat="1" ht="13.8">
      <c r="A32" s="107">
        <v>26</v>
      </c>
      <c r="B32" s="109" t="s">
        <v>310</v>
      </c>
      <c r="C32" s="477"/>
    </row>
    <row r="33" spans="1:3" s="65" customFormat="1" ht="13.8">
      <c r="A33" s="107">
        <v>27</v>
      </c>
      <c r="B33" s="109" t="s">
        <v>227</v>
      </c>
      <c r="C33" s="477"/>
    </row>
    <row r="34" spans="1:3" s="65" customFormat="1" ht="13.8">
      <c r="A34" s="107">
        <v>28</v>
      </c>
      <c r="B34" s="98" t="s">
        <v>226</v>
      </c>
      <c r="C34" s="477"/>
    </row>
    <row r="35" spans="1:3" s="65" customFormat="1" ht="13.8">
      <c r="A35" s="107">
        <v>29</v>
      </c>
      <c r="B35" s="106" t="s">
        <v>225</v>
      </c>
      <c r="C35" s="476">
        <f>SUM(C36:C40)</f>
        <v>0</v>
      </c>
    </row>
    <row r="36" spans="1:3" s="65" customFormat="1" ht="13.8">
      <c r="A36" s="107">
        <v>30</v>
      </c>
      <c r="B36" s="101" t="s">
        <v>224</v>
      </c>
      <c r="C36" s="477"/>
    </row>
    <row r="37" spans="1:3" s="65" customFormat="1" ht="13.8">
      <c r="A37" s="107">
        <v>31</v>
      </c>
      <c r="B37" s="102" t="s">
        <v>223</v>
      </c>
      <c r="C37" s="477"/>
    </row>
    <row r="38" spans="1:3" s="65" customFormat="1" ht="13.8">
      <c r="A38" s="107">
        <v>32</v>
      </c>
      <c r="B38" s="101" t="s">
        <v>222</v>
      </c>
      <c r="C38" s="477"/>
    </row>
    <row r="39" spans="1:3" s="65" customFormat="1" ht="26.4">
      <c r="A39" s="107">
        <v>33</v>
      </c>
      <c r="B39" s="101" t="s">
        <v>211</v>
      </c>
      <c r="C39" s="477"/>
    </row>
    <row r="40" spans="1:3" s="65" customFormat="1" ht="13.8">
      <c r="A40" s="107">
        <v>34</v>
      </c>
      <c r="B40" s="105" t="s">
        <v>221</v>
      </c>
      <c r="C40" s="477"/>
    </row>
    <row r="41" spans="1:3" s="65" customFormat="1" ht="13.8">
      <c r="A41" s="107">
        <v>35</v>
      </c>
      <c r="B41" s="106" t="s">
        <v>220</v>
      </c>
      <c r="C41" s="476">
        <f>C30-C35</f>
        <v>0</v>
      </c>
    </row>
    <row r="42" spans="1:3" s="65" customFormat="1" ht="13.8">
      <c r="A42" s="107"/>
      <c r="B42" s="108"/>
      <c r="C42" s="477"/>
    </row>
    <row r="43" spans="1:3" s="65" customFormat="1" ht="13.8">
      <c r="A43" s="107">
        <v>36</v>
      </c>
      <c r="B43" s="110" t="s">
        <v>219</v>
      </c>
      <c r="C43" s="476">
        <f>SUM(C44:C46)</f>
        <v>8556272.2400000002</v>
      </c>
    </row>
    <row r="44" spans="1:3" s="65" customFormat="1" ht="13.8">
      <c r="A44" s="107">
        <v>37</v>
      </c>
      <c r="B44" s="98" t="s">
        <v>218</v>
      </c>
      <c r="C44" s="477">
        <v>8450400</v>
      </c>
    </row>
    <row r="45" spans="1:3" s="65" customFormat="1" ht="13.8">
      <c r="A45" s="107">
        <v>38</v>
      </c>
      <c r="B45" s="98" t="s">
        <v>217</v>
      </c>
      <c r="C45" s="477"/>
    </row>
    <row r="46" spans="1:3" s="65" customFormat="1" ht="13.8">
      <c r="A46" s="107">
        <v>39</v>
      </c>
      <c r="B46" s="98" t="s">
        <v>216</v>
      </c>
      <c r="C46" s="477">
        <v>105872.24</v>
      </c>
    </row>
    <row r="47" spans="1:3" s="65" customFormat="1" ht="13.8">
      <c r="A47" s="107">
        <v>40</v>
      </c>
      <c r="B47" s="110" t="s">
        <v>215</v>
      </c>
      <c r="C47" s="476">
        <f>SUM(C48:C51)</f>
        <v>0</v>
      </c>
    </row>
    <row r="48" spans="1:3" s="65" customFormat="1" ht="13.8">
      <c r="A48" s="107">
        <v>41</v>
      </c>
      <c r="B48" s="101" t="s">
        <v>214</v>
      </c>
      <c r="C48" s="477"/>
    </row>
    <row r="49" spans="1:3" s="65" customFormat="1" ht="13.8">
      <c r="A49" s="107">
        <v>42</v>
      </c>
      <c r="B49" s="102" t="s">
        <v>213</v>
      </c>
      <c r="C49" s="477"/>
    </row>
    <row r="50" spans="1:3" s="65" customFormat="1" ht="13.8">
      <c r="A50" s="107">
        <v>43</v>
      </c>
      <c r="B50" s="101" t="s">
        <v>212</v>
      </c>
      <c r="C50" s="477"/>
    </row>
    <row r="51" spans="1:3" s="65" customFormat="1" ht="26.4">
      <c r="A51" s="107">
        <v>44</v>
      </c>
      <c r="B51" s="101" t="s">
        <v>211</v>
      </c>
      <c r="C51" s="477"/>
    </row>
    <row r="52" spans="1:3" s="65" customFormat="1" ht="14.4" thickBot="1">
      <c r="A52" s="111">
        <v>45</v>
      </c>
      <c r="B52" s="112" t="s">
        <v>210</v>
      </c>
      <c r="C52" s="479">
        <f>C43-C47</f>
        <v>8556272.2400000002</v>
      </c>
    </row>
    <row r="55" spans="1:3">
      <c r="B55" s="4" t="s">
        <v>8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pane xSplit="1" ySplit="5" topLeftCell="C6" activePane="bottomRight" state="frozen"/>
      <selection activeCell="B47" sqref="B47"/>
      <selection pane="topRight" activeCell="B47" sqref="B47"/>
      <selection pane="bottomLeft" activeCell="B47" sqref="B47"/>
      <selection pane="bottomRight" activeCell="C14" sqref="C14"/>
    </sheetView>
  </sheetViews>
  <sheetFormatPr defaultColWidth="9.109375" defaultRowHeight="13.8"/>
  <cols>
    <col min="1" max="1" width="10.6640625" style="4" customWidth="1"/>
    <col min="2" max="2" width="91.88671875" style="4" customWidth="1"/>
    <col min="3" max="3" width="53.109375" style="4" customWidth="1"/>
    <col min="4" max="4" width="32.33203125" style="4" customWidth="1"/>
    <col min="5" max="5" width="9.44140625" style="5" customWidth="1"/>
    <col min="6" max="16384" width="9.109375" style="5"/>
  </cols>
  <sheetData>
    <row r="1" spans="1:6">
      <c r="A1" s="2" t="s">
        <v>31</v>
      </c>
      <c r="B1" s="3" t="s">
        <v>419</v>
      </c>
      <c r="E1" s="4"/>
      <c r="F1" s="4"/>
    </row>
    <row r="2" spans="1:6" s="79" customFormat="1" ht="15.75" customHeight="1">
      <c r="A2" s="2" t="s">
        <v>32</v>
      </c>
      <c r="B2" s="448">
        <v>43190</v>
      </c>
    </row>
    <row r="3" spans="1:6" s="79" customFormat="1" ht="15.75" customHeight="1">
      <c r="A3" s="113"/>
    </row>
    <row r="4" spans="1:6" s="79" customFormat="1" ht="15.75" customHeight="1" thickBot="1">
      <c r="A4" s="79" t="s">
        <v>87</v>
      </c>
      <c r="B4" s="231" t="s">
        <v>294</v>
      </c>
      <c r="D4" s="37" t="s">
        <v>74</v>
      </c>
    </row>
    <row r="5" spans="1:6" ht="26.4">
      <c r="A5" s="114" t="s">
        <v>7</v>
      </c>
      <c r="B5" s="263" t="s">
        <v>348</v>
      </c>
      <c r="C5" s="115" t="s">
        <v>95</v>
      </c>
      <c r="D5" s="116" t="s">
        <v>96</v>
      </c>
    </row>
    <row r="6" spans="1:6">
      <c r="A6" s="84">
        <v>1</v>
      </c>
      <c r="B6" s="117" t="s">
        <v>36</v>
      </c>
      <c r="C6" s="483">
        <v>3839643.7299999995</v>
      </c>
      <c r="D6" s="118"/>
      <c r="E6" s="119"/>
    </row>
    <row r="7" spans="1:6">
      <c r="A7" s="84">
        <v>2</v>
      </c>
      <c r="B7" s="120" t="s">
        <v>37</v>
      </c>
      <c r="C7" s="484">
        <v>3429722.93</v>
      </c>
      <c r="D7" s="121"/>
      <c r="E7" s="119"/>
    </row>
    <row r="8" spans="1:6">
      <c r="A8" s="84">
        <v>3</v>
      </c>
      <c r="B8" s="120" t="s">
        <v>38</v>
      </c>
      <c r="C8" s="484">
        <v>13262822.42</v>
      </c>
      <c r="D8" s="121"/>
      <c r="E8" s="119"/>
    </row>
    <row r="9" spans="1:6">
      <c r="A9" s="84">
        <v>4</v>
      </c>
      <c r="B9" s="120" t="s">
        <v>39</v>
      </c>
      <c r="C9" s="484">
        <v>0</v>
      </c>
      <c r="D9" s="121"/>
      <c r="E9" s="119"/>
    </row>
    <row r="10" spans="1:6">
      <c r="A10" s="84">
        <v>5</v>
      </c>
      <c r="B10" s="120" t="s">
        <v>40</v>
      </c>
      <c r="C10" s="484">
        <v>5459731.3900000006</v>
      </c>
      <c r="D10" s="121"/>
      <c r="E10" s="119"/>
    </row>
    <row r="11" spans="1:6" ht="14.4">
      <c r="A11" s="84">
        <v>6.1</v>
      </c>
      <c r="B11" s="232" t="s">
        <v>41</v>
      </c>
      <c r="C11" s="485">
        <v>9537357.5399999991</v>
      </c>
      <c r="D11" s="122"/>
      <c r="E11" s="123"/>
    </row>
    <row r="12" spans="1:6" ht="14.4">
      <c r="A12" s="84">
        <v>6.2</v>
      </c>
      <c r="B12" s="233" t="s">
        <v>42</v>
      </c>
      <c r="C12" s="485">
        <v>-1262514.25</v>
      </c>
      <c r="D12" s="122"/>
      <c r="E12" s="123"/>
    </row>
    <row r="13" spans="1:6">
      <c r="A13" s="84" t="s">
        <v>445</v>
      </c>
      <c r="B13" s="480" t="s">
        <v>440</v>
      </c>
      <c r="C13" s="485">
        <v>-105159</v>
      </c>
      <c r="D13" s="125" t="s">
        <v>441</v>
      </c>
      <c r="E13" s="119"/>
    </row>
    <row r="14" spans="1:6">
      <c r="A14" s="84">
        <v>6</v>
      </c>
      <c r="B14" s="120" t="s">
        <v>43</v>
      </c>
      <c r="C14" s="486">
        <f>C11+C12</f>
        <v>8274843.2899999991</v>
      </c>
      <c r="D14" s="122"/>
      <c r="E14" s="119"/>
    </row>
    <row r="15" spans="1:6">
      <c r="A15" s="84">
        <v>7</v>
      </c>
      <c r="B15" s="120" t="s">
        <v>44</v>
      </c>
      <c r="C15" s="484">
        <v>282128.89</v>
      </c>
      <c r="D15" s="121"/>
      <c r="E15" s="119"/>
    </row>
    <row r="16" spans="1:6">
      <c r="A16" s="84">
        <v>8</v>
      </c>
      <c r="B16" s="261" t="s">
        <v>206</v>
      </c>
      <c r="C16" s="484">
        <v>1125233.8400000001</v>
      </c>
      <c r="D16" s="121"/>
      <c r="E16" s="119"/>
    </row>
    <row r="17" spans="1:5">
      <c r="A17" s="84">
        <v>9</v>
      </c>
      <c r="B17" s="120" t="s">
        <v>45</v>
      </c>
      <c r="C17" s="484">
        <v>20000</v>
      </c>
      <c r="D17" s="121"/>
      <c r="E17" s="119"/>
    </row>
    <row r="18" spans="1:5">
      <c r="A18" s="84">
        <v>9.1</v>
      </c>
      <c r="B18" s="124" t="s">
        <v>90</v>
      </c>
      <c r="C18" s="485"/>
      <c r="D18" s="121"/>
      <c r="E18" s="119"/>
    </row>
    <row r="19" spans="1:5">
      <c r="A19" s="84">
        <v>9.1999999999999993</v>
      </c>
      <c r="B19" s="124" t="s">
        <v>91</v>
      </c>
      <c r="C19" s="485"/>
      <c r="D19" s="121"/>
      <c r="E19" s="119"/>
    </row>
    <row r="20" spans="1:5">
      <c r="A20" s="84">
        <v>9.3000000000000007</v>
      </c>
      <c r="B20" s="234" t="s">
        <v>276</v>
      </c>
      <c r="C20" s="485"/>
      <c r="D20" s="121"/>
      <c r="E20" s="119"/>
    </row>
    <row r="21" spans="1:5">
      <c r="A21" s="84">
        <v>10</v>
      </c>
      <c r="B21" s="120" t="s">
        <v>46</v>
      </c>
      <c r="C21" s="484">
        <f>'[4]2. RC'!E18</f>
        <v>15031457.210000001</v>
      </c>
      <c r="D21" s="121"/>
      <c r="E21" s="119"/>
    </row>
    <row r="22" spans="1:5">
      <c r="A22" s="84">
        <v>10.1</v>
      </c>
      <c r="B22" s="124" t="s">
        <v>92</v>
      </c>
      <c r="C22" s="484">
        <f>'[4]9. Capital'!C15</f>
        <v>52161</v>
      </c>
      <c r="D22" s="125" t="s">
        <v>94</v>
      </c>
      <c r="E22" s="119"/>
    </row>
    <row r="23" spans="1:5">
      <c r="A23" s="84">
        <v>11</v>
      </c>
      <c r="B23" s="126" t="s">
        <v>47</v>
      </c>
      <c r="C23" s="484">
        <f>'[4]2. RC'!E19</f>
        <v>2864322.97</v>
      </c>
      <c r="D23" s="127"/>
      <c r="E23" s="130"/>
    </row>
    <row r="24" spans="1:5">
      <c r="A24" s="84">
        <v>11.1</v>
      </c>
      <c r="B24" s="481" t="s">
        <v>442</v>
      </c>
      <c r="C24" s="484">
        <v>-713</v>
      </c>
      <c r="D24" s="125" t="s">
        <v>441</v>
      </c>
      <c r="E24" s="119"/>
    </row>
    <row r="25" spans="1:5">
      <c r="A25" s="84">
        <v>12</v>
      </c>
      <c r="B25" s="128" t="s">
        <v>48</v>
      </c>
      <c r="C25" s="487">
        <f>SUM(C6:C10,C14:C17,C21,C23)</f>
        <v>53589906.670000002</v>
      </c>
      <c r="D25" s="129"/>
      <c r="E25" s="119"/>
    </row>
    <row r="26" spans="1:5">
      <c r="A26" s="84">
        <v>13</v>
      </c>
      <c r="B26" s="120" t="s">
        <v>50</v>
      </c>
      <c r="C26" s="488">
        <v>0</v>
      </c>
      <c r="D26" s="131"/>
      <c r="E26" s="119"/>
    </row>
    <row r="27" spans="1:5">
      <c r="A27" s="84">
        <v>14</v>
      </c>
      <c r="B27" s="120" t="s">
        <v>51</v>
      </c>
      <c r="C27" s="488">
        <v>11815030.34</v>
      </c>
      <c r="D27" s="121"/>
      <c r="E27" s="119"/>
    </row>
    <row r="28" spans="1:5">
      <c r="A28" s="84">
        <v>15</v>
      </c>
      <c r="B28" s="120" t="s">
        <v>52</v>
      </c>
      <c r="C28" s="488">
        <v>1530483.3</v>
      </c>
      <c r="D28" s="121"/>
      <c r="E28" s="119"/>
    </row>
    <row r="29" spans="1:5">
      <c r="A29" s="84">
        <v>16</v>
      </c>
      <c r="B29" s="120" t="s">
        <v>53</v>
      </c>
      <c r="C29" s="488">
        <v>2039345.8</v>
      </c>
      <c r="D29" s="121"/>
      <c r="E29" s="119"/>
    </row>
    <row r="30" spans="1:5">
      <c r="A30" s="84">
        <v>17</v>
      </c>
      <c r="B30" s="120" t="s">
        <v>54</v>
      </c>
      <c r="C30" s="488">
        <v>0</v>
      </c>
      <c r="D30" s="121"/>
      <c r="E30" s="119"/>
    </row>
    <row r="31" spans="1:5">
      <c r="A31" s="84">
        <v>18</v>
      </c>
      <c r="B31" s="120" t="s">
        <v>55</v>
      </c>
      <c r="C31" s="488">
        <v>0</v>
      </c>
      <c r="D31" s="121"/>
      <c r="E31" s="119"/>
    </row>
    <row r="32" spans="1:5">
      <c r="A32" s="84">
        <v>19</v>
      </c>
      <c r="B32" s="120" t="s">
        <v>56</v>
      </c>
      <c r="C32" s="488">
        <v>123134.28000000001</v>
      </c>
      <c r="D32" s="121"/>
      <c r="E32" s="119"/>
    </row>
    <row r="33" spans="1:5">
      <c r="A33" s="84">
        <v>20</v>
      </c>
      <c r="B33" s="120" t="s">
        <v>57</v>
      </c>
      <c r="C33" s="488">
        <v>2375039.3099999996</v>
      </c>
      <c r="D33" s="121"/>
      <c r="E33" s="119"/>
    </row>
    <row r="34" spans="1:5">
      <c r="A34" s="84">
        <v>20.100000000000001</v>
      </c>
      <c r="B34" s="482" t="s">
        <v>443</v>
      </c>
      <c r="C34" s="489">
        <v>483</v>
      </c>
      <c r="D34" s="127"/>
      <c r="E34" s="130"/>
    </row>
    <row r="35" spans="1:5">
      <c r="A35" s="84">
        <v>21</v>
      </c>
      <c r="B35" s="126" t="s">
        <v>58</v>
      </c>
      <c r="C35" s="489">
        <f>'[4]2. RC'!E30</f>
        <v>8450400</v>
      </c>
      <c r="D35" s="127"/>
      <c r="E35" s="119"/>
    </row>
    <row r="36" spans="1:5">
      <c r="A36" s="84">
        <v>21.1</v>
      </c>
      <c r="B36" s="132" t="s">
        <v>93</v>
      </c>
      <c r="C36" s="490">
        <f>C35</f>
        <v>8450400</v>
      </c>
      <c r="D36" s="125" t="s">
        <v>444</v>
      </c>
      <c r="E36" s="119"/>
    </row>
    <row r="37" spans="1:5">
      <c r="A37" s="84">
        <v>22</v>
      </c>
      <c r="B37" s="128" t="s">
        <v>59</v>
      </c>
      <c r="C37" s="487">
        <f>SUM(C26:C33,C35)</f>
        <v>26333433.030000001</v>
      </c>
      <c r="D37" s="129"/>
      <c r="E37" s="119"/>
    </row>
    <row r="38" spans="1:5">
      <c r="A38" s="84">
        <v>23</v>
      </c>
      <c r="B38" s="126" t="s">
        <v>61</v>
      </c>
      <c r="C38" s="484">
        <v>30000000</v>
      </c>
      <c r="D38" s="121"/>
      <c r="E38" s="119"/>
    </row>
    <row r="39" spans="1:5">
      <c r="A39" s="84">
        <v>24</v>
      </c>
      <c r="B39" s="126" t="s">
        <v>62</v>
      </c>
      <c r="C39" s="484"/>
      <c r="D39" s="121"/>
      <c r="E39" s="119"/>
    </row>
    <row r="40" spans="1:5">
      <c r="A40" s="84">
        <v>25</v>
      </c>
      <c r="B40" s="126" t="s">
        <v>63</v>
      </c>
      <c r="C40" s="484"/>
      <c r="D40" s="121"/>
      <c r="E40" s="119"/>
    </row>
    <row r="41" spans="1:5">
      <c r="A41" s="84">
        <v>26</v>
      </c>
      <c r="B41" s="126" t="s">
        <v>64</v>
      </c>
      <c r="C41" s="484"/>
      <c r="D41" s="121"/>
      <c r="E41" s="119"/>
    </row>
    <row r="42" spans="1:5">
      <c r="A42" s="84">
        <v>27</v>
      </c>
      <c r="B42" s="126" t="s">
        <v>65</v>
      </c>
      <c r="C42" s="484"/>
      <c r="D42" s="121"/>
      <c r="E42" s="130"/>
    </row>
    <row r="43" spans="1:5">
      <c r="A43" s="84">
        <v>28</v>
      </c>
      <c r="B43" s="126" t="s">
        <v>66</v>
      </c>
      <c r="C43" s="484">
        <f>'[4]2. RC'!E38</f>
        <v>-7725957.8499999996</v>
      </c>
      <c r="D43" s="121"/>
    </row>
    <row r="44" spans="1:5">
      <c r="A44" s="84">
        <v>29</v>
      </c>
      <c r="B44" s="126" t="s">
        <v>67</v>
      </c>
      <c r="C44" s="484">
        <v>4982432.3</v>
      </c>
      <c r="D44" s="121"/>
    </row>
    <row r="45" spans="1:5" ht="14.4" thickBot="1">
      <c r="A45" s="133">
        <v>30</v>
      </c>
      <c r="B45" s="134" t="s">
        <v>274</v>
      </c>
      <c r="C45" s="491">
        <f>SUM(C38:C44)</f>
        <v>27256474.449999999</v>
      </c>
      <c r="D45" s="13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M5" activePane="bottomRight" state="frozen"/>
      <selection activeCell="B9" sqref="B9"/>
      <selection pane="topRight" activeCell="B9" sqref="B9"/>
      <selection pane="bottomLeft" activeCell="B9" sqref="B9"/>
      <selection pane="bottomRight" activeCell="Z28" sqref="Z28"/>
    </sheetView>
  </sheetViews>
  <sheetFormatPr defaultColWidth="9.109375" defaultRowHeight="13.2"/>
  <cols>
    <col min="1" max="1" width="10.5546875" style="4" bestFit="1" customWidth="1"/>
    <col min="2" max="2" width="95" style="4" customWidth="1"/>
    <col min="3" max="3" width="13" style="4" bestFit="1" customWidth="1"/>
    <col min="4" max="4" width="16.44140625" style="4" bestFit="1" customWidth="1"/>
    <col min="5" max="5" width="13" style="4" bestFit="1" customWidth="1"/>
    <col min="6" max="6" width="16.44140625" style="4" bestFit="1" customWidth="1"/>
    <col min="7" max="7" width="13" style="4" bestFit="1" customWidth="1"/>
    <col min="8" max="8" width="13.33203125" style="4" bestFit="1" customWidth="1"/>
    <col min="9" max="9" width="13" style="4" bestFit="1" customWidth="1"/>
    <col min="10" max="10" width="13.33203125" style="4" bestFit="1" customWidth="1"/>
    <col min="11" max="11" width="13" style="4" bestFit="1" customWidth="1"/>
    <col min="12" max="16" width="13" style="35" bestFit="1" customWidth="1"/>
    <col min="17" max="17" width="14.6640625" style="35" customWidth="1"/>
    <col min="18" max="18" width="13" style="35" bestFit="1" customWidth="1"/>
    <col min="19" max="19" width="34.88671875" style="35" customWidth="1"/>
    <col min="20" max="16384" width="9.109375" style="35"/>
  </cols>
  <sheetData>
    <row r="1" spans="1:19">
      <c r="A1" s="2" t="s">
        <v>31</v>
      </c>
      <c r="B1" s="3" t="s">
        <v>419</v>
      </c>
    </row>
    <row r="2" spans="1:19">
      <c r="A2" s="2" t="s">
        <v>32</v>
      </c>
      <c r="B2" s="448">
        <v>43190</v>
      </c>
    </row>
    <row r="4" spans="1:19" ht="27" thickBot="1">
      <c r="A4" s="4" t="s">
        <v>256</v>
      </c>
      <c r="B4" s="281" t="s">
        <v>383</v>
      </c>
    </row>
    <row r="5" spans="1:19" s="271" customFormat="1" ht="13.8">
      <c r="A5" s="266"/>
      <c r="B5" s="267"/>
      <c r="C5" s="268" t="s">
        <v>0</v>
      </c>
      <c r="D5" s="268" t="s">
        <v>1</v>
      </c>
      <c r="E5" s="268" t="s">
        <v>2</v>
      </c>
      <c r="F5" s="268" t="s">
        <v>3</v>
      </c>
      <c r="G5" s="268" t="s">
        <v>4</v>
      </c>
      <c r="H5" s="268" t="s">
        <v>6</v>
      </c>
      <c r="I5" s="268" t="s">
        <v>9</v>
      </c>
      <c r="J5" s="268" t="s">
        <v>10</v>
      </c>
      <c r="K5" s="268" t="s">
        <v>11</v>
      </c>
      <c r="L5" s="268" t="s">
        <v>12</v>
      </c>
      <c r="M5" s="268" t="s">
        <v>13</v>
      </c>
      <c r="N5" s="268" t="s">
        <v>14</v>
      </c>
      <c r="O5" s="268" t="s">
        <v>366</v>
      </c>
      <c r="P5" s="268" t="s">
        <v>367</v>
      </c>
      <c r="Q5" s="268" t="s">
        <v>368</v>
      </c>
      <c r="R5" s="269" t="s">
        <v>369</v>
      </c>
      <c r="S5" s="270" t="s">
        <v>370</v>
      </c>
    </row>
    <row r="6" spans="1:19" s="271" customFormat="1" ht="99" customHeight="1">
      <c r="A6" s="272"/>
      <c r="B6" s="389" t="s">
        <v>371</v>
      </c>
      <c r="C6" s="385">
        <v>0</v>
      </c>
      <c r="D6" s="386"/>
      <c r="E6" s="385">
        <v>0.2</v>
      </c>
      <c r="F6" s="386"/>
      <c r="G6" s="385">
        <v>0.35</v>
      </c>
      <c r="H6" s="386"/>
      <c r="I6" s="385">
        <v>0.5</v>
      </c>
      <c r="J6" s="386"/>
      <c r="K6" s="385">
        <v>0.75</v>
      </c>
      <c r="L6" s="386"/>
      <c r="M6" s="385">
        <v>1</v>
      </c>
      <c r="N6" s="386"/>
      <c r="O6" s="385">
        <v>1.5</v>
      </c>
      <c r="P6" s="386"/>
      <c r="Q6" s="385">
        <v>2.5</v>
      </c>
      <c r="R6" s="386"/>
      <c r="S6" s="387" t="s">
        <v>255</v>
      </c>
    </row>
    <row r="7" spans="1:19" s="271" customFormat="1" ht="30.75" customHeight="1">
      <c r="A7" s="272"/>
      <c r="B7" s="390"/>
      <c r="C7" s="262" t="s">
        <v>258</v>
      </c>
      <c r="D7" s="262" t="s">
        <v>257</v>
      </c>
      <c r="E7" s="262" t="s">
        <v>258</v>
      </c>
      <c r="F7" s="262" t="s">
        <v>257</v>
      </c>
      <c r="G7" s="262" t="s">
        <v>258</v>
      </c>
      <c r="H7" s="262" t="s">
        <v>257</v>
      </c>
      <c r="I7" s="262" t="s">
        <v>258</v>
      </c>
      <c r="J7" s="262" t="s">
        <v>257</v>
      </c>
      <c r="K7" s="262" t="s">
        <v>258</v>
      </c>
      <c r="L7" s="262" t="s">
        <v>257</v>
      </c>
      <c r="M7" s="262" t="s">
        <v>258</v>
      </c>
      <c r="N7" s="262" t="s">
        <v>257</v>
      </c>
      <c r="O7" s="262" t="s">
        <v>258</v>
      </c>
      <c r="P7" s="262" t="s">
        <v>257</v>
      </c>
      <c r="Q7" s="262" t="s">
        <v>258</v>
      </c>
      <c r="R7" s="262" t="s">
        <v>257</v>
      </c>
      <c r="S7" s="388"/>
    </row>
    <row r="8" spans="1:19" s="138" customFormat="1">
      <c r="A8" s="136">
        <v>1</v>
      </c>
      <c r="B8" s="1" t="s">
        <v>98</v>
      </c>
      <c r="C8" s="137">
        <v>6116947.6400000006</v>
      </c>
      <c r="D8" s="137"/>
      <c r="E8" s="137"/>
      <c r="F8" s="137"/>
      <c r="G8" s="137"/>
      <c r="H8" s="137"/>
      <c r="I8" s="137"/>
      <c r="J8" s="137"/>
      <c r="K8" s="137"/>
      <c r="L8" s="137"/>
      <c r="M8" s="137">
        <v>2890519.89</v>
      </c>
      <c r="N8" s="137"/>
      <c r="O8" s="137"/>
      <c r="P8" s="137"/>
      <c r="Q8" s="137"/>
      <c r="R8" s="137"/>
      <c r="S8" s="282">
        <f>$C$6*SUM(C8:D8)+$E$6*SUM(E8:F8)+$G$6*SUM(G8:H8)+$I$6*SUM(I8:J8)+$K$6*SUM(K8:L8)+$M$6*SUM(M8:N8)+$O$6*SUM(O8:P8)+$Q$6*SUM(Q8:R8)</f>
        <v>2890519.89</v>
      </c>
    </row>
    <row r="9" spans="1:19" s="138" customFormat="1">
      <c r="A9" s="136">
        <v>2</v>
      </c>
      <c r="B9" s="1" t="s">
        <v>99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282">
        <f t="shared" ref="S9:S21" si="0">$C$6*SUM(C9:D9)+$E$6*SUM(E9:F9)+$G$6*SUM(G9:H9)+$I$6*SUM(I9:J9)+$K$6*SUM(K9:L9)+$M$6*SUM(M9:N9)+$O$6*SUM(O9:P9)+$Q$6*SUM(Q9:R9)</f>
        <v>0</v>
      </c>
    </row>
    <row r="10" spans="1:19" s="138" customFormat="1">
      <c r="A10" s="136">
        <v>3</v>
      </c>
      <c r="B10" s="1" t="s">
        <v>277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282">
        <f t="shared" si="0"/>
        <v>0</v>
      </c>
    </row>
    <row r="11" spans="1:19" s="138" customFormat="1">
      <c r="A11" s="136">
        <v>4</v>
      </c>
      <c r="B11" s="1" t="s">
        <v>100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282">
        <f t="shared" si="0"/>
        <v>0</v>
      </c>
    </row>
    <row r="12" spans="1:19" s="138" customFormat="1">
      <c r="A12" s="136">
        <v>5</v>
      </c>
      <c r="B12" s="1" t="s">
        <v>101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282">
        <f t="shared" si="0"/>
        <v>0</v>
      </c>
    </row>
    <row r="13" spans="1:19" s="138" customFormat="1">
      <c r="A13" s="136">
        <v>6</v>
      </c>
      <c r="B13" s="1" t="s">
        <v>102</v>
      </c>
      <c r="C13" s="137"/>
      <c r="D13" s="137"/>
      <c r="E13" s="137">
        <v>6685844.6699999999</v>
      </c>
      <c r="F13" s="137"/>
      <c r="G13" s="137"/>
      <c r="H13" s="137"/>
      <c r="I13" s="137"/>
      <c r="J13" s="137"/>
      <c r="K13" s="137"/>
      <c r="L13" s="137"/>
      <c r="M13" s="137">
        <v>6579340.6600000001</v>
      </c>
      <c r="N13" s="137"/>
      <c r="O13" s="137"/>
      <c r="P13" s="137"/>
      <c r="Q13" s="137"/>
      <c r="R13" s="137"/>
      <c r="S13" s="282">
        <f t="shared" si="0"/>
        <v>7916509.5940000005</v>
      </c>
    </row>
    <row r="14" spans="1:19" s="138" customFormat="1">
      <c r="A14" s="136">
        <v>7</v>
      </c>
      <c r="B14" s="1" t="s">
        <v>103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>
        <v>3033031.0270000272</v>
      </c>
      <c r="N14" s="137">
        <v>24144</v>
      </c>
      <c r="O14" s="137"/>
      <c r="P14" s="137"/>
      <c r="Q14" s="137"/>
      <c r="R14" s="137"/>
      <c r="S14" s="282">
        <f t="shared" si="0"/>
        <v>3057175.0270000272</v>
      </c>
    </row>
    <row r="15" spans="1:19" s="138" customFormat="1">
      <c r="A15" s="136">
        <v>8</v>
      </c>
      <c r="B15" s="1" t="s">
        <v>104</v>
      </c>
      <c r="C15" s="137"/>
      <c r="D15" s="137"/>
      <c r="E15" s="137"/>
      <c r="F15" s="137"/>
      <c r="G15" s="137"/>
      <c r="H15" s="137"/>
      <c r="I15" s="137" t="s">
        <v>5</v>
      </c>
      <c r="J15" s="137"/>
      <c r="K15" s="137"/>
      <c r="L15" s="137"/>
      <c r="M15" s="137">
        <v>1286501.0560000013</v>
      </c>
      <c r="N15" s="137"/>
      <c r="O15" s="137"/>
      <c r="P15" s="137"/>
      <c r="Q15" s="137"/>
      <c r="R15" s="137"/>
      <c r="S15" s="282">
        <f t="shared" si="0"/>
        <v>1286501.0560000013</v>
      </c>
    </row>
    <row r="16" spans="1:19" s="138" customFormat="1">
      <c r="A16" s="136">
        <v>9</v>
      </c>
      <c r="B16" s="1" t="s">
        <v>105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282">
        <f t="shared" si="0"/>
        <v>0</v>
      </c>
    </row>
    <row r="17" spans="1:19" s="138" customFormat="1">
      <c r="A17" s="136">
        <v>10</v>
      </c>
      <c r="B17" s="1" t="s">
        <v>106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>
        <v>765341.73500000068</v>
      </c>
      <c r="N17" s="137"/>
      <c r="O17" s="137"/>
      <c r="P17" s="137"/>
      <c r="Q17" s="137"/>
      <c r="R17" s="137"/>
      <c r="S17" s="282">
        <f t="shared" si="0"/>
        <v>765341.73500000068</v>
      </c>
    </row>
    <row r="18" spans="1:19" s="138" customFormat="1">
      <c r="A18" s="136">
        <v>11</v>
      </c>
      <c r="B18" s="1" t="s">
        <v>107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>
        <v>3456759.1999999988</v>
      </c>
      <c r="P18" s="137"/>
      <c r="Q18" s="137"/>
      <c r="R18" s="137"/>
      <c r="S18" s="282">
        <f t="shared" si="0"/>
        <v>5185138.799999998</v>
      </c>
    </row>
    <row r="19" spans="1:19" s="138" customFormat="1">
      <c r="A19" s="136">
        <v>12</v>
      </c>
      <c r="B19" s="1" t="s">
        <v>108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282">
        <f t="shared" si="0"/>
        <v>0</v>
      </c>
    </row>
    <row r="20" spans="1:19" s="138" customFormat="1">
      <c r="A20" s="136">
        <v>13</v>
      </c>
      <c r="B20" s="1" t="s">
        <v>254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282">
        <f t="shared" si="0"/>
        <v>0</v>
      </c>
    </row>
    <row r="21" spans="1:19" s="138" customFormat="1">
      <c r="A21" s="136">
        <v>14</v>
      </c>
      <c r="B21" s="1" t="s">
        <v>110</v>
      </c>
      <c r="C21" s="137">
        <v>3454345.9699999997</v>
      </c>
      <c r="D21" s="137"/>
      <c r="E21" s="137">
        <v>385297.76</v>
      </c>
      <c r="F21" s="137"/>
      <c r="G21" s="137"/>
      <c r="H21" s="137"/>
      <c r="I21" s="137"/>
      <c r="J21" s="137"/>
      <c r="K21" s="137"/>
      <c r="L21" s="137"/>
      <c r="M21" s="137">
        <v>18989690.09</v>
      </c>
      <c r="N21" s="137"/>
      <c r="O21" s="137"/>
      <c r="P21" s="137"/>
      <c r="Q21" s="137"/>
      <c r="R21" s="137"/>
      <c r="S21" s="282">
        <f t="shared" si="0"/>
        <v>19066749.642000001</v>
      </c>
    </row>
    <row r="22" spans="1:19" ht="13.8" thickBot="1">
      <c r="A22" s="139"/>
      <c r="B22" s="140" t="s">
        <v>111</v>
      </c>
      <c r="C22" s="141">
        <f>SUM(C8:C21)</f>
        <v>9571293.6099999994</v>
      </c>
      <c r="D22" s="141">
        <f t="shared" ref="D22:J22" si="1">SUM(D8:D21)</f>
        <v>0</v>
      </c>
      <c r="E22" s="141">
        <f t="shared" si="1"/>
        <v>7071142.4299999997</v>
      </c>
      <c r="F22" s="141">
        <f t="shared" si="1"/>
        <v>0</v>
      </c>
      <c r="G22" s="141">
        <f t="shared" si="1"/>
        <v>0</v>
      </c>
      <c r="H22" s="141">
        <f t="shared" si="1"/>
        <v>0</v>
      </c>
      <c r="I22" s="141">
        <f t="shared" si="1"/>
        <v>0</v>
      </c>
      <c r="J22" s="141">
        <f t="shared" si="1"/>
        <v>0</v>
      </c>
      <c r="K22" s="141">
        <f t="shared" ref="K22:S22" si="2">SUM(K8:K21)</f>
        <v>0</v>
      </c>
      <c r="L22" s="141">
        <f t="shared" si="2"/>
        <v>0</v>
      </c>
      <c r="M22" s="141">
        <f t="shared" si="2"/>
        <v>33544424.45800003</v>
      </c>
      <c r="N22" s="141">
        <f t="shared" si="2"/>
        <v>24144</v>
      </c>
      <c r="O22" s="141">
        <f t="shared" si="2"/>
        <v>3456759.1999999988</v>
      </c>
      <c r="P22" s="141">
        <f t="shared" si="2"/>
        <v>0</v>
      </c>
      <c r="Q22" s="141">
        <f t="shared" si="2"/>
        <v>0</v>
      </c>
      <c r="R22" s="141">
        <f t="shared" si="2"/>
        <v>0</v>
      </c>
      <c r="S22" s="283">
        <f t="shared" si="2"/>
        <v>40167935.744000033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C7" sqref="C7"/>
    </sheetView>
  </sheetViews>
  <sheetFormatPr defaultColWidth="9.109375" defaultRowHeight="13.2"/>
  <cols>
    <col min="1" max="1" width="10.5546875" style="4" bestFit="1" customWidth="1"/>
    <col min="2" max="2" width="63.6640625" style="4" bestFit="1" customWidth="1"/>
    <col min="3" max="3" width="19" style="4" customWidth="1"/>
    <col min="4" max="4" width="19.5546875" style="4" customWidth="1"/>
    <col min="5" max="5" width="31.109375" style="4" customWidth="1"/>
    <col min="6" max="6" width="29.109375" style="4" customWidth="1"/>
    <col min="7" max="7" width="28.5546875" style="4" customWidth="1"/>
    <col min="8" max="8" width="26.44140625" style="4" customWidth="1"/>
    <col min="9" max="9" width="23.6640625" style="4" customWidth="1"/>
    <col min="10" max="10" width="21.5546875" style="4" customWidth="1"/>
    <col min="11" max="11" width="15.6640625" style="4" customWidth="1"/>
    <col min="12" max="12" width="13.33203125" style="4" customWidth="1"/>
    <col min="13" max="13" width="20.88671875" style="4" customWidth="1"/>
    <col min="14" max="14" width="19.33203125" style="4" customWidth="1"/>
    <col min="15" max="15" width="18.44140625" style="4" customWidth="1"/>
    <col min="16" max="16" width="19" style="4" customWidth="1"/>
    <col min="17" max="17" width="20.33203125" style="4" customWidth="1"/>
    <col min="18" max="18" width="18" style="4" customWidth="1"/>
    <col min="19" max="19" width="36" style="4" customWidth="1"/>
    <col min="20" max="20" width="26.109375" style="4" customWidth="1"/>
    <col min="21" max="21" width="24.88671875" style="4" customWidth="1"/>
    <col min="22" max="22" width="20" style="4" customWidth="1"/>
    <col min="23" max="16384" width="9.109375" style="35"/>
  </cols>
  <sheetData>
    <row r="1" spans="1:22">
      <c r="A1" s="2" t="s">
        <v>31</v>
      </c>
      <c r="B1" s="3" t="s">
        <v>419</v>
      </c>
    </row>
    <row r="2" spans="1:22">
      <c r="A2" s="2" t="s">
        <v>32</v>
      </c>
      <c r="B2" s="448">
        <v>43190</v>
      </c>
    </row>
    <row r="4" spans="1:22" ht="13.8" thickBot="1">
      <c r="A4" s="4" t="s">
        <v>374</v>
      </c>
      <c r="B4" s="142" t="s">
        <v>97</v>
      </c>
      <c r="V4" s="37" t="s">
        <v>74</v>
      </c>
    </row>
    <row r="5" spans="1:22" ht="12.75" customHeight="1">
      <c r="A5" s="143"/>
      <c r="B5" s="144"/>
      <c r="C5" s="391" t="s">
        <v>285</v>
      </c>
      <c r="D5" s="392"/>
      <c r="E5" s="392"/>
      <c r="F5" s="392"/>
      <c r="G5" s="392"/>
      <c r="H5" s="392"/>
      <c r="I5" s="392"/>
      <c r="J5" s="392"/>
      <c r="K5" s="392"/>
      <c r="L5" s="393"/>
      <c r="M5" s="394" t="s">
        <v>286</v>
      </c>
      <c r="N5" s="395"/>
      <c r="O5" s="395"/>
      <c r="P5" s="395"/>
      <c r="Q5" s="395"/>
      <c r="R5" s="395"/>
      <c r="S5" s="396"/>
      <c r="T5" s="399" t="s">
        <v>372</v>
      </c>
      <c r="U5" s="399" t="s">
        <v>373</v>
      </c>
      <c r="V5" s="397" t="s">
        <v>123</v>
      </c>
    </row>
    <row r="6" spans="1:22" s="90" customFormat="1" ht="105.6">
      <c r="A6" s="87"/>
      <c r="B6" s="145"/>
      <c r="C6" s="146" t="s">
        <v>112</v>
      </c>
      <c r="D6" s="237" t="s">
        <v>113</v>
      </c>
      <c r="E6" s="173" t="s">
        <v>288</v>
      </c>
      <c r="F6" s="173" t="s">
        <v>289</v>
      </c>
      <c r="G6" s="237" t="s">
        <v>292</v>
      </c>
      <c r="H6" s="237" t="s">
        <v>287</v>
      </c>
      <c r="I6" s="237" t="s">
        <v>114</v>
      </c>
      <c r="J6" s="237" t="s">
        <v>115</v>
      </c>
      <c r="K6" s="147" t="s">
        <v>116</v>
      </c>
      <c r="L6" s="148" t="s">
        <v>117</v>
      </c>
      <c r="M6" s="146" t="s">
        <v>290</v>
      </c>
      <c r="N6" s="147" t="s">
        <v>118</v>
      </c>
      <c r="O6" s="147" t="s">
        <v>119</v>
      </c>
      <c r="P6" s="147" t="s">
        <v>120</v>
      </c>
      <c r="Q6" s="147" t="s">
        <v>121</v>
      </c>
      <c r="R6" s="147" t="s">
        <v>122</v>
      </c>
      <c r="S6" s="264" t="s">
        <v>291</v>
      </c>
      <c r="T6" s="400"/>
      <c r="U6" s="400"/>
      <c r="V6" s="398"/>
    </row>
    <row r="7" spans="1:22" s="138" customFormat="1">
      <c r="A7" s="149">
        <v>1</v>
      </c>
      <c r="B7" s="1" t="s">
        <v>98</v>
      </c>
      <c r="C7" s="150"/>
      <c r="D7" s="137"/>
      <c r="E7" s="137"/>
      <c r="F7" s="137"/>
      <c r="G7" s="137"/>
      <c r="H7" s="137"/>
      <c r="I7" s="137"/>
      <c r="J7" s="137"/>
      <c r="K7" s="137"/>
      <c r="L7" s="151"/>
      <c r="M7" s="150"/>
      <c r="N7" s="137"/>
      <c r="O7" s="137"/>
      <c r="P7" s="137"/>
      <c r="Q7" s="137"/>
      <c r="R7" s="137"/>
      <c r="S7" s="151"/>
      <c r="T7" s="273"/>
      <c r="U7" s="273"/>
      <c r="V7" s="152">
        <f>SUM(C7:S7)</f>
        <v>0</v>
      </c>
    </row>
    <row r="8" spans="1:22" s="138" customFormat="1">
      <c r="A8" s="149">
        <v>2</v>
      </c>
      <c r="B8" s="1" t="s">
        <v>99</v>
      </c>
      <c r="C8" s="150"/>
      <c r="D8" s="137"/>
      <c r="E8" s="137"/>
      <c r="F8" s="137"/>
      <c r="G8" s="137"/>
      <c r="H8" s="137"/>
      <c r="I8" s="137"/>
      <c r="J8" s="137"/>
      <c r="K8" s="137"/>
      <c r="L8" s="151"/>
      <c r="M8" s="150"/>
      <c r="N8" s="137"/>
      <c r="O8" s="137"/>
      <c r="P8" s="137"/>
      <c r="Q8" s="137"/>
      <c r="R8" s="137"/>
      <c r="S8" s="151"/>
      <c r="T8" s="273"/>
      <c r="U8" s="273"/>
      <c r="V8" s="152">
        <f t="shared" ref="V8:V20" si="0">SUM(C8:S8)</f>
        <v>0</v>
      </c>
    </row>
    <row r="9" spans="1:22" s="138" customFormat="1">
      <c r="A9" s="149">
        <v>3</v>
      </c>
      <c r="B9" s="1" t="s">
        <v>278</v>
      </c>
      <c r="C9" s="150"/>
      <c r="D9" s="137"/>
      <c r="E9" s="137"/>
      <c r="F9" s="137"/>
      <c r="G9" s="137"/>
      <c r="H9" s="137"/>
      <c r="I9" s="137"/>
      <c r="J9" s="137"/>
      <c r="K9" s="137"/>
      <c r="L9" s="151"/>
      <c r="M9" s="150"/>
      <c r="N9" s="137"/>
      <c r="O9" s="137"/>
      <c r="P9" s="137"/>
      <c r="Q9" s="137"/>
      <c r="R9" s="137"/>
      <c r="S9" s="151"/>
      <c r="T9" s="273"/>
      <c r="U9" s="273"/>
      <c r="V9" s="152">
        <f t="shared" si="0"/>
        <v>0</v>
      </c>
    </row>
    <row r="10" spans="1:22" s="138" customFormat="1">
      <c r="A10" s="149">
        <v>4</v>
      </c>
      <c r="B10" s="1" t="s">
        <v>100</v>
      </c>
      <c r="C10" s="150"/>
      <c r="D10" s="137"/>
      <c r="E10" s="137"/>
      <c r="F10" s="137"/>
      <c r="G10" s="137"/>
      <c r="H10" s="137"/>
      <c r="I10" s="137"/>
      <c r="J10" s="137"/>
      <c r="K10" s="137"/>
      <c r="L10" s="151"/>
      <c r="M10" s="150"/>
      <c r="N10" s="137"/>
      <c r="O10" s="137"/>
      <c r="P10" s="137"/>
      <c r="Q10" s="137"/>
      <c r="R10" s="137"/>
      <c r="S10" s="151"/>
      <c r="T10" s="273"/>
      <c r="U10" s="273"/>
      <c r="V10" s="152">
        <f t="shared" si="0"/>
        <v>0</v>
      </c>
    </row>
    <row r="11" spans="1:22" s="138" customFormat="1">
      <c r="A11" s="149">
        <v>5</v>
      </c>
      <c r="B11" s="1" t="s">
        <v>101</v>
      </c>
      <c r="C11" s="150"/>
      <c r="D11" s="137"/>
      <c r="E11" s="137"/>
      <c r="F11" s="137"/>
      <c r="G11" s="137"/>
      <c r="H11" s="137"/>
      <c r="I11" s="137"/>
      <c r="J11" s="137"/>
      <c r="K11" s="137"/>
      <c r="L11" s="151"/>
      <c r="M11" s="150"/>
      <c r="N11" s="137"/>
      <c r="O11" s="137"/>
      <c r="P11" s="137"/>
      <c r="Q11" s="137"/>
      <c r="R11" s="137"/>
      <c r="S11" s="151"/>
      <c r="T11" s="273"/>
      <c r="U11" s="273"/>
      <c r="V11" s="152">
        <f t="shared" si="0"/>
        <v>0</v>
      </c>
    </row>
    <row r="12" spans="1:22" s="138" customFormat="1">
      <c r="A12" s="149">
        <v>6</v>
      </c>
      <c r="B12" s="1" t="s">
        <v>102</v>
      </c>
      <c r="C12" s="150"/>
      <c r="D12" s="137"/>
      <c r="E12" s="137"/>
      <c r="F12" s="137"/>
      <c r="G12" s="137"/>
      <c r="H12" s="137"/>
      <c r="I12" s="137"/>
      <c r="J12" s="137"/>
      <c r="K12" s="137"/>
      <c r="L12" s="151"/>
      <c r="M12" s="150"/>
      <c r="N12" s="137"/>
      <c r="O12" s="137"/>
      <c r="P12" s="137"/>
      <c r="Q12" s="137"/>
      <c r="R12" s="137"/>
      <c r="S12" s="151"/>
      <c r="T12" s="273"/>
      <c r="U12" s="273"/>
      <c r="V12" s="152">
        <f t="shared" si="0"/>
        <v>0</v>
      </c>
    </row>
    <row r="13" spans="1:22" s="138" customFormat="1">
      <c r="A13" s="149">
        <v>7</v>
      </c>
      <c r="B13" s="1" t="s">
        <v>103</v>
      </c>
      <c r="C13" s="150"/>
      <c r="D13" s="137"/>
      <c r="E13" s="137"/>
      <c r="F13" s="137"/>
      <c r="G13" s="137"/>
      <c r="H13" s="137"/>
      <c r="I13" s="137"/>
      <c r="J13" s="137"/>
      <c r="K13" s="137"/>
      <c r="L13" s="151"/>
      <c r="M13" s="150"/>
      <c r="N13" s="137"/>
      <c r="O13" s="137"/>
      <c r="P13" s="137"/>
      <c r="Q13" s="137"/>
      <c r="R13" s="137"/>
      <c r="S13" s="151"/>
      <c r="T13" s="273"/>
      <c r="U13" s="273"/>
      <c r="V13" s="152">
        <f t="shared" si="0"/>
        <v>0</v>
      </c>
    </row>
    <row r="14" spans="1:22" s="138" customFormat="1">
      <c r="A14" s="149">
        <v>8</v>
      </c>
      <c r="B14" s="1" t="s">
        <v>104</v>
      </c>
      <c r="C14" s="150"/>
      <c r="D14" s="137"/>
      <c r="E14" s="137"/>
      <c r="F14" s="137"/>
      <c r="G14" s="137"/>
      <c r="H14" s="137"/>
      <c r="I14" s="137"/>
      <c r="J14" s="137"/>
      <c r="K14" s="137"/>
      <c r="L14" s="151"/>
      <c r="M14" s="150"/>
      <c r="N14" s="137"/>
      <c r="O14" s="137"/>
      <c r="P14" s="137"/>
      <c r="Q14" s="137"/>
      <c r="R14" s="137"/>
      <c r="S14" s="151"/>
      <c r="T14" s="273"/>
      <c r="U14" s="273"/>
      <c r="V14" s="152">
        <f t="shared" si="0"/>
        <v>0</v>
      </c>
    </row>
    <row r="15" spans="1:22" s="138" customFormat="1">
      <c r="A15" s="149">
        <v>9</v>
      </c>
      <c r="B15" s="1" t="s">
        <v>105</v>
      </c>
      <c r="C15" s="150"/>
      <c r="D15" s="137"/>
      <c r="E15" s="137"/>
      <c r="F15" s="137"/>
      <c r="G15" s="137"/>
      <c r="H15" s="137"/>
      <c r="I15" s="137"/>
      <c r="J15" s="137"/>
      <c r="K15" s="137"/>
      <c r="L15" s="151"/>
      <c r="M15" s="150"/>
      <c r="N15" s="137"/>
      <c r="O15" s="137"/>
      <c r="P15" s="137"/>
      <c r="Q15" s="137"/>
      <c r="R15" s="137"/>
      <c r="S15" s="151"/>
      <c r="T15" s="273"/>
      <c r="U15" s="273"/>
      <c r="V15" s="152">
        <f t="shared" si="0"/>
        <v>0</v>
      </c>
    </row>
    <row r="16" spans="1:22" s="138" customFormat="1">
      <c r="A16" s="149">
        <v>10</v>
      </c>
      <c r="B16" s="1" t="s">
        <v>106</v>
      </c>
      <c r="C16" s="150"/>
      <c r="D16" s="137"/>
      <c r="E16" s="137"/>
      <c r="F16" s="137"/>
      <c r="G16" s="137"/>
      <c r="H16" s="137"/>
      <c r="I16" s="137"/>
      <c r="J16" s="137"/>
      <c r="K16" s="137"/>
      <c r="L16" s="151"/>
      <c r="M16" s="150"/>
      <c r="N16" s="137"/>
      <c r="O16" s="137"/>
      <c r="P16" s="137"/>
      <c r="Q16" s="137"/>
      <c r="R16" s="137"/>
      <c r="S16" s="151"/>
      <c r="T16" s="273"/>
      <c r="U16" s="273"/>
      <c r="V16" s="152">
        <f t="shared" si="0"/>
        <v>0</v>
      </c>
    </row>
    <row r="17" spans="1:22" s="138" customFormat="1">
      <c r="A17" s="149">
        <v>11</v>
      </c>
      <c r="B17" s="1" t="s">
        <v>107</v>
      </c>
      <c r="C17" s="150"/>
      <c r="D17" s="137"/>
      <c r="E17" s="137"/>
      <c r="F17" s="137"/>
      <c r="G17" s="137"/>
      <c r="H17" s="137"/>
      <c r="I17" s="137"/>
      <c r="J17" s="137"/>
      <c r="K17" s="137"/>
      <c r="L17" s="151"/>
      <c r="M17" s="150"/>
      <c r="N17" s="137"/>
      <c r="O17" s="137"/>
      <c r="P17" s="137"/>
      <c r="Q17" s="137"/>
      <c r="R17" s="137"/>
      <c r="S17" s="151"/>
      <c r="T17" s="273"/>
      <c r="U17" s="273"/>
      <c r="V17" s="152">
        <f t="shared" si="0"/>
        <v>0</v>
      </c>
    </row>
    <row r="18" spans="1:22" s="138" customFormat="1">
      <c r="A18" s="149">
        <v>12</v>
      </c>
      <c r="B18" s="1" t="s">
        <v>108</v>
      </c>
      <c r="C18" s="150"/>
      <c r="D18" s="137"/>
      <c r="E18" s="137"/>
      <c r="F18" s="137"/>
      <c r="G18" s="137"/>
      <c r="H18" s="137"/>
      <c r="I18" s="137"/>
      <c r="J18" s="137"/>
      <c r="K18" s="137"/>
      <c r="L18" s="151"/>
      <c r="M18" s="150"/>
      <c r="N18" s="137"/>
      <c r="O18" s="137"/>
      <c r="P18" s="137"/>
      <c r="Q18" s="137"/>
      <c r="R18" s="137"/>
      <c r="S18" s="151"/>
      <c r="T18" s="273"/>
      <c r="U18" s="273"/>
      <c r="V18" s="152">
        <f t="shared" si="0"/>
        <v>0</v>
      </c>
    </row>
    <row r="19" spans="1:22" s="138" customFormat="1">
      <c r="A19" s="149">
        <v>13</v>
      </c>
      <c r="B19" s="1" t="s">
        <v>109</v>
      </c>
      <c r="C19" s="150"/>
      <c r="D19" s="137"/>
      <c r="E19" s="137"/>
      <c r="F19" s="137"/>
      <c r="G19" s="137"/>
      <c r="H19" s="137"/>
      <c r="I19" s="137"/>
      <c r="J19" s="137"/>
      <c r="K19" s="137"/>
      <c r="L19" s="151"/>
      <c r="M19" s="150"/>
      <c r="N19" s="137"/>
      <c r="O19" s="137"/>
      <c r="P19" s="137"/>
      <c r="Q19" s="137"/>
      <c r="R19" s="137"/>
      <c r="S19" s="151"/>
      <c r="T19" s="273"/>
      <c r="U19" s="273"/>
      <c r="V19" s="152">
        <f t="shared" si="0"/>
        <v>0</v>
      </c>
    </row>
    <row r="20" spans="1:22" s="138" customFormat="1">
      <c r="A20" s="149">
        <v>14</v>
      </c>
      <c r="B20" s="1" t="s">
        <v>110</v>
      </c>
      <c r="C20" s="150"/>
      <c r="D20" s="137"/>
      <c r="E20" s="137"/>
      <c r="F20" s="137"/>
      <c r="G20" s="137"/>
      <c r="H20" s="137"/>
      <c r="I20" s="137"/>
      <c r="J20" s="137"/>
      <c r="K20" s="137"/>
      <c r="L20" s="151"/>
      <c r="M20" s="150"/>
      <c r="N20" s="137"/>
      <c r="O20" s="137"/>
      <c r="P20" s="137"/>
      <c r="Q20" s="137"/>
      <c r="R20" s="137"/>
      <c r="S20" s="151"/>
      <c r="T20" s="273"/>
      <c r="U20" s="273"/>
      <c r="V20" s="152">
        <f t="shared" si="0"/>
        <v>0</v>
      </c>
    </row>
    <row r="21" spans="1:22" ht="13.8" thickBot="1">
      <c r="A21" s="139"/>
      <c r="B21" s="153" t="s">
        <v>111</v>
      </c>
      <c r="C21" s="154">
        <f>SUM(C7:C20)</f>
        <v>0</v>
      </c>
      <c r="D21" s="141">
        <f t="shared" ref="D21:V21" si="1">SUM(D7:D20)</f>
        <v>0</v>
      </c>
      <c r="E21" s="141">
        <f t="shared" si="1"/>
        <v>0</v>
      </c>
      <c r="F21" s="141">
        <f t="shared" si="1"/>
        <v>0</v>
      </c>
      <c r="G21" s="141">
        <f t="shared" si="1"/>
        <v>0</v>
      </c>
      <c r="H21" s="141">
        <f t="shared" si="1"/>
        <v>0</v>
      </c>
      <c r="I21" s="141">
        <f t="shared" si="1"/>
        <v>0</v>
      </c>
      <c r="J21" s="141">
        <f t="shared" si="1"/>
        <v>0</v>
      </c>
      <c r="K21" s="141">
        <f t="shared" si="1"/>
        <v>0</v>
      </c>
      <c r="L21" s="155">
        <f t="shared" si="1"/>
        <v>0</v>
      </c>
      <c r="M21" s="154">
        <f t="shared" si="1"/>
        <v>0</v>
      </c>
      <c r="N21" s="141">
        <f t="shared" si="1"/>
        <v>0</v>
      </c>
      <c r="O21" s="141">
        <f t="shared" si="1"/>
        <v>0</v>
      </c>
      <c r="P21" s="141">
        <f t="shared" si="1"/>
        <v>0</v>
      </c>
      <c r="Q21" s="141">
        <f t="shared" si="1"/>
        <v>0</v>
      </c>
      <c r="R21" s="141">
        <f t="shared" si="1"/>
        <v>0</v>
      </c>
      <c r="S21" s="155">
        <f>SUM(S7:S20)</f>
        <v>0</v>
      </c>
      <c r="T21" s="155">
        <f>SUM(T7:T20)</f>
        <v>0</v>
      </c>
      <c r="U21" s="155">
        <f t="shared" ref="U21" si="2">SUM(U7:U20)</f>
        <v>0</v>
      </c>
      <c r="V21" s="156">
        <f t="shared" si="1"/>
        <v>0</v>
      </c>
    </row>
    <row r="24" spans="1:22">
      <c r="A24" s="7"/>
      <c r="B24" s="7"/>
      <c r="C24" s="63"/>
      <c r="D24" s="63"/>
      <c r="E24" s="63"/>
    </row>
    <row r="25" spans="1:22">
      <c r="A25" s="157"/>
      <c r="B25" s="157"/>
      <c r="C25" s="7"/>
      <c r="D25" s="63"/>
      <c r="E25" s="63"/>
    </row>
    <row r="26" spans="1:22">
      <c r="A26" s="157"/>
      <c r="B26" s="64"/>
      <c r="C26" s="7"/>
      <c r="D26" s="63"/>
      <c r="E26" s="63"/>
    </row>
    <row r="27" spans="1:22">
      <c r="A27" s="157"/>
      <c r="B27" s="157"/>
      <c r="C27" s="7"/>
      <c r="D27" s="63"/>
      <c r="E27" s="63"/>
    </row>
    <row r="28" spans="1:22">
      <c r="A28" s="157"/>
      <c r="B28" s="64"/>
      <c r="C28" s="7"/>
      <c r="D28" s="63"/>
      <c r="E28" s="63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G22" sqref="G22"/>
    </sheetView>
  </sheetViews>
  <sheetFormatPr defaultColWidth="9.109375" defaultRowHeight="13.8"/>
  <cols>
    <col min="1" max="1" width="10.5546875" style="4" bestFit="1" customWidth="1"/>
    <col min="2" max="2" width="101.88671875" style="4" customWidth="1"/>
    <col min="3" max="3" width="13.6640625" style="274" customWidth="1"/>
    <col min="4" max="4" width="14.88671875" style="274" bestFit="1" customWidth="1"/>
    <col min="5" max="5" width="17.6640625" style="274" customWidth="1"/>
    <col min="6" max="6" width="15.88671875" style="274" customWidth="1"/>
    <col min="7" max="7" width="17.44140625" style="274" customWidth="1"/>
    <col min="8" max="8" width="15.33203125" style="274" customWidth="1"/>
    <col min="9" max="16384" width="9.109375" style="35"/>
  </cols>
  <sheetData>
    <row r="1" spans="1:9">
      <c r="A1" s="2" t="s">
        <v>31</v>
      </c>
      <c r="B1" s="3" t="s">
        <v>419</v>
      </c>
    </row>
    <row r="2" spans="1:9">
      <c r="A2" s="2" t="s">
        <v>32</v>
      </c>
      <c r="B2" s="448">
        <v>43190</v>
      </c>
    </row>
    <row r="4" spans="1:9" ht="14.4" thickBot="1">
      <c r="A4" s="2" t="s">
        <v>260</v>
      </c>
      <c r="B4" s="142" t="s">
        <v>384</v>
      </c>
    </row>
    <row r="5" spans="1:9">
      <c r="A5" s="143"/>
      <c r="B5" s="158"/>
      <c r="C5" s="275" t="s">
        <v>0</v>
      </c>
      <c r="D5" s="275" t="s">
        <v>1</v>
      </c>
      <c r="E5" s="275" t="s">
        <v>2</v>
      </c>
      <c r="F5" s="275" t="s">
        <v>3</v>
      </c>
      <c r="G5" s="276" t="s">
        <v>4</v>
      </c>
      <c r="H5" s="277" t="s">
        <v>6</v>
      </c>
      <c r="I5" s="159"/>
    </row>
    <row r="6" spans="1:9" s="159" customFormat="1" ht="12.75" customHeight="1">
      <c r="A6" s="160"/>
      <c r="B6" s="403" t="s">
        <v>259</v>
      </c>
      <c r="C6" s="405" t="s">
        <v>376</v>
      </c>
      <c r="D6" s="407" t="s">
        <v>375</v>
      </c>
      <c r="E6" s="408"/>
      <c r="F6" s="405" t="s">
        <v>380</v>
      </c>
      <c r="G6" s="405" t="s">
        <v>381</v>
      </c>
      <c r="H6" s="401" t="s">
        <v>379</v>
      </c>
    </row>
    <row r="7" spans="1:9" ht="41.4">
      <c r="A7" s="162"/>
      <c r="B7" s="404"/>
      <c r="C7" s="406"/>
      <c r="D7" s="278" t="s">
        <v>378</v>
      </c>
      <c r="E7" s="278" t="s">
        <v>377</v>
      </c>
      <c r="F7" s="406"/>
      <c r="G7" s="406"/>
      <c r="H7" s="402"/>
      <c r="I7" s="159"/>
    </row>
    <row r="8" spans="1:9">
      <c r="A8" s="160">
        <v>1</v>
      </c>
      <c r="B8" s="1" t="s">
        <v>98</v>
      </c>
      <c r="C8" s="492">
        <v>9007467.5300000012</v>
      </c>
      <c r="D8" s="493"/>
      <c r="E8" s="492"/>
      <c r="F8" s="492">
        <v>2890519.89</v>
      </c>
      <c r="G8" s="494">
        <v>2890519.89</v>
      </c>
      <c r="H8" s="280">
        <f>G8/(C8+E8)</f>
        <v>0.32090261556568717</v>
      </c>
    </row>
    <row r="9" spans="1:9" ht="15" customHeight="1">
      <c r="A9" s="160">
        <v>2</v>
      </c>
      <c r="B9" s="1" t="s">
        <v>99</v>
      </c>
      <c r="C9" s="492">
        <v>0</v>
      </c>
      <c r="D9" s="493"/>
      <c r="E9" s="492"/>
      <c r="F9" s="492">
        <v>0</v>
      </c>
      <c r="G9" s="494">
        <v>0</v>
      </c>
      <c r="H9" s="280" t="e">
        <f t="shared" ref="H9:H21" si="0">G9/(C9+E9)</f>
        <v>#DIV/0!</v>
      </c>
    </row>
    <row r="10" spans="1:9">
      <c r="A10" s="160">
        <v>3</v>
      </c>
      <c r="B10" s="1" t="s">
        <v>278</v>
      </c>
      <c r="C10" s="492">
        <v>0</v>
      </c>
      <c r="D10" s="493"/>
      <c r="E10" s="492"/>
      <c r="F10" s="492">
        <v>0</v>
      </c>
      <c r="G10" s="494">
        <v>0</v>
      </c>
      <c r="H10" s="280" t="e">
        <f t="shared" si="0"/>
        <v>#DIV/0!</v>
      </c>
    </row>
    <row r="11" spans="1:9">
      <c r="A11" s="160">
        <v>4</v>
      </c>
      <c r="B11" s="1" t="s">
        <v>100</v>
      </c>
      <c r="C11" s="492">
        <v>0</v>
      </c>
      <c r="D11" s="493"/>
      <c r="E11" s="492"/>
      <c r="F11" s="492">
        <v>0</v>
      </c>
      <c r="G11" s="494">
        <v>0</v>
      </c>
      <c r="H11" s="280" t="e">
        <f t="shared" si="0"/>
        <v>#DIV/0!</v>
      </c>
    </row>
    <row r="12" spans="1:9">
      <c r="A12" s="160">
        <v>5</v>
      </c>
      <c r="B12" s="1" t="s">
        <v>101</v>
      </c>
      <c r="C12" s="492">
        <v>0</v>
      </c>
      <c r="D12" s="493"/>
      <c r="E12" s="492"/>
      <c r="F12" s="492">
        <v>0</v>
      </c>
      <c r="G12" s="494">
        <v>0</v>
      </c>
      <c r="H12" s="280" t="e">
        <f t="shared" si="0"/>
        <v>#DIV/0!</v>
      </c>
    </row>
    <row r="13" spans="1:9">
      <c r="A13" s="160">
        <v>6</v>
      </c>
      <c r="B13" s="1" t="s">
        <v>102</v>
      </c>
      <c r="C13" s="492">
        <v>13265185.33</v>
      </c>
      <c r="D13" s="493"/>
      <c r="E13" s="492"/>
      <c r="F13" s="492">
        <v>7916509.5940000005</v>
      </c>
      <c r="G13" s="494">
        <v>7916509.5940000005</v>
      </c>
      <c r="H13" s="280">
        <f t="shared" si="0"/>
        <v>0.59678846522380258</v>
      </c>
    </row>
    <row r="14" spans="1:9">
      <c r="A14" s="160">
        <v>7</v>
      </c>
      <c r="B14" s="1" t="s">
        <v>103</v>
      </c>
      <c r="C14" s="492">
        <v>3033031.0270000272</v>
      </c>
      <c r="D14" s="493">
        <f>'[4]8. LI2'!C6</f>
        <v>242594.4</v>
      </c>
      <c r="E14" s="492">
        <f>'[4]5. RWA'!C9</f>
        <v>24144</v>
      </c>
      <c r="F14" s="493">
        <f>3033031.02700003+E14</f>
        <v>3057175.02700003</v>
      </c>
      <c r="G14" s="495">
        <f>F14</f>
        <v>3057175.02700003</v>
      </c>
      <c r="H14" s="280">
        <f t="shared" si="0"/>
        <v>1.0000000000000009</v>
      </c>
    </row>
    <row r="15" spans="1:9">
      <c r="A15" s="160">
        <v>8</v>
      </c>
      <c r="B15" s="1" t="s">
        <v>104</v>
      </c>
      <c r="C15" s="492">
        <v>1286501.0560000013</v>
      </c>
      <c r="D15" s="493"/>
      <c r="E15" s="492"/>
      <c r="F15" s="493">
        <v>1286501.0560000013</v>
      </c>
      <c r="G15" s="495">
        <v>1286501.0560000013</v>
      </c>
      <c r="H15" s="280">
        <f t="shared" si="0"/>
        <v>1</v>
      </c>
    </row>
    <row r="16" spans="1:9">
      <c r="A16" s="160">
        <v>9</v>
      </c>
      <c r="B16" s="1" t="s">
        <v>105</v>
      </c>
      <c r="C16" s="492">
        <v>0</v>
      </c>
      <c r="D16" s="493"/>
      <c r="E16" s="492"/>
      <c r="F16" s="493">
        <v>0</v>
      </c>
      <c r="G16" s="495">
        <v>0</v>
      </c>
      <c r="H16" s="280" t="e">
        <f t="shared" si="0"/>
        <v>#DIV/0!</v>
      </c>
    </row>
    <row r="17" spans="1:8">
      <c r="A17" s="160">
        <v>10</v>
      </c>
      <c r="B17" s="1" t="s">
        <v>106</v>
      </c>
      <c r="C17" s="492">
        <v>765341.73500000068</v>
      </c>
      <c r="D17" s="493"/>
      <c r="E17" s="492"/>
      <c r="F17" s="493">
        <v>765341.73500000068</v>
      </c>
      <c r="G17" s="495">
        <v>765341.73500000068</v>
      </c>
      <c r="H17" s="280">
        <f t="shared" si="0"/>
        <v>1</v>
      </c>
    </row>
    <row r="18" spans="1:8">
      <c r="A18" s="160">
        <v>11</v>
      </c>
      <c r="B18" s="1" t="s">
        <v>107</v>
      </c>
      <c r="C18" s="492">
        <v>3456759.1999999988</v>
      </c>
      <c r="D18" s="493"/>
      <c r="E18" s="492"/>
      <c r="F18" s="493">
        <v>5185138.799999998</v>
      </c>
      <c r="G18" s="495">
        <v>5185138.799999998</v>
      </c>
      <c r="H18" s="280">
        <f t="shared" si="0"/>
        <v>1.5</v>
      </c>
    </row>
    <row r="19" spans="1:8">
      <c r="A19" s="160">
        <v>12</v>
      </c>
      <c r="B19" s="1" t="s">
        <v>108</v>
      </c>
      <c r="C19" s="492">
        <v>0</v>
      </c>
      <c r="D19" s="493"/>
      <c r="E19" s="492"/>
      <c r="F19" s="493">
        <v>0</v>
      </c>
      <c r="G19" s="495">
        <v>0</v>
      </c>
      <c r="H19" s="280" t="e">
        <f t="shared" si="0"/>
        <v>#DIV/0!</v>
      </c>
    </row>
    <row r="20" spans="1:8">
      <c r="A20" s="160">
        <v>13</v>
      </c>
      <c r="B20" s="1" t="s">
        <v>254</v>
      </c>
      <c r="C20" s="492">
        <v>0</v>
      </c>
      <c r="D20" s="493"/>
      <c r="E20" s="492"/>
      <c r="F20" s="493">
        <v>0</v>
      </c>
      <c r="G20" s="495">
        <v>0</v>
      </c>
      <c r="H20" s="280" t="e">
        <f t="shared" si="0"/>
        <v>#DIV/0!</v>
      </c>
    </row>
    <row r="21" spans="1:8">
      <c r="A21" s="160">
        <v>14</v>
      </c>
      <c r="B21" s="1" t="s">
        <v>110</v>
      </c>
      <c r="C21" s="492">
        <v>22829333.82</v>
      </c>
      <c r="D21" s="493"/>
      <c r="E21" s="492"/>
      <c r="F21" s="493">
        <v>19066749.642000001</v>
      </c>
      <c r="G21" s="495">
        <v>19066749.642000001</v>
      </c>
      <c r="H21" s="280">
        <f t="shared" si="0"/>
        <v>0.83518642253574094</v>
      </c>
    </row>
    <row r="22" spans="1:8" ht="14.4" thickBot="1">
      <c r="A22" s="163"/>
      <c r="B22" s="164" t="s">
        <v>111</v>
      </c>
      <c r="C22" s="279">
        <f>SUM(C8:C21)</f>
        <v>53643619.698000029</v>
      </c>
      <c r="D22" s="279">
        <f>SUM(D8:D21)</f>
        <v>242594.4</v>
      </c>
      <c r="E22" s="279">
        <f>SUM(E8:E21)</f>
        <v>24144</v>
      </c>
      <c r="F22" s="279">
        <f>SUM(F8:F21)</f>
        <v>40167935.744000033</v>
      </c>
      <c r="G22" s="279">
        <f>SUM(G8:G21)</f>
        <v>40167935.744000033</v>
      </c>
      <c r="H22" s="502">
        <f>G22/(C22+E22)</f>
        <v>0.74845555276037934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E13" activePane="bottomRight" state="frozen"/>
      <selection pane="topRight" activeCell="C1" sqref="C1"/>
      <selection pane="bottomLeft" activeCell="A6" sqref="A6"/>
      <selection pane="bottomRight" activeCell="H27" sqref="H27"/>
    </sheetView>
  </sheetViews>
  <sheetFormatPr defaultColWidth="9.109375" defaultRowHeight="13.8"/>
  <cols>
    <col min="1" max="1" width="10.5546875" style="274" bestFit="1" customWidth="1"/>
    <col min="2" max="2" width="75.6640625" style="274" customWidth="1"/>
    <col min="3" max="11" width="12.6640625" style="274" customWidth="1"/>
    <col min="12" max="16384" width="9.109375" style="274"/>
  </cols>
  <sheetData>
    <row r="1" spans="1:11">
      <c r="A1" s="274" t="s">
        <v>31</v>
      </c>
      <c r="B1" s="3" t="s">
        <v>419</v>
      </c>
    </row>
    <row r="2" spans="1:11">
      <c r="A2" s="274" t="s">
        <v>32</v>
      </c>
      <c r="B2" s="448">
        <v>43190</v>
      </c>
      <c r="C2" s="294"/>
      <c r="D2" s="294"/>
    </row>
    <row r="3" spans="1:11">
      <c r="B3" s="294"/>
      <c r="C3" s="294"/>
      <c r="D3" s="294"/>
    </row>
    <row r="4" spans="1:11" ht="14.4" thickBot="1">
      <c r="A4" s="274" t="s">
        <v>256</v>
      </c>
      <c r="B4" s="330" t="s">
        <v>385</v>
      </c>
      <c r="C4" s="294"/>
      <c r="D4" s="294"/>
    </row>
    <row r="5" spans="1:11" ht="30" customHeight="1">
      <c r="A5" s="409"/>
      <c r="B5" s="410"/>
      <c r="C5" s="411" t="s">
        <v>416</v>
      </c>
      <c r="D5" s="411"/>
      <c r="E5" s="411"/>
      <c r="F5" s="411" t="s">
        <v>417</v>
      </c>
      <c r="G5" s="411"/>
      <c r="H5" s="411"/>
      <c r="I5" s="411" t="s">
        <v>418</v>
      </c>
      <c r="J5" s="411"/>
      <c r="K5" s="412"/>
    </row>
    <row r="6" spans="1:11">
      <c r="A6" s="295"/>
      <c r="B6" s="296"/>
      <c r="C6" s="42" t="s">
        <v>70</v>
      </c>
      <c r="D6" s="42" t="s">
        <v>71</v>
      </c>
      <c r="E6" s="42" t="s">
        <v>72</v>
      </c>
      <c r="F6" s="42" t="s">
        <v>70</v>
      </c>
      <c r="G6" s="42" t="s">
        <v>71</v>
      </c>
      <c r="H6" s="42" t="s">
        <v>72</v>
      </c>
      <c r="I6" s="42" t="s">
        <v>70</v>
      </c>
      <c r="J6" s="42" t="s">
        <v>71</v>
      </c>
      <c r="K6" s="42" t="s">
        <v>72</v>
      </c>
    </row>
    <row r="7" spans="1:11">
      <c r="A7" s="297" t="s">
        <v>388</v>
      </c>
      <c r="B7" s="298"/>
      <c r="C7" s="298"/>
      <c r="D7" s="298"/>
      <c r="E7" s="298"/>
      <c r="F7" s="298"/>
      <c r="G7" s="298"/>
      <c r="H7" s="298"/>
      <c r="I7" s="298"/>
      <c r="J7" s="298"/>
      <c r="K7" s="299"/>
    </row>
    <row r="8" spans="1:11">
      <c r="A8" s="300">
        <v>1</v>
      </c>
      <c r="B8" s="301" t="s">
        <v>386</v>
      </c>
      <c r="C8" s="302"/>
      <c r="D8" s="302"/>
      <c r="E8" s="302"/>
      <c r="F8" s="303">
        <v>12283865.118888889</v>
      </c>
      <c r="G8" s="303">
        <v>15184296.713333335</v>
      </c>
      <c r="H8" s="303">
        <v>27468161.832222223</v>
      </c>
      <c r="I8" s="303">
        <v>6998376.3648888869</v>
      </c>
      <c r="J8" s="303">
        <v>5670286.9325555554</v>
      </c>
      <c r="K8" s="304">
        <v>12668663.297444442</v>
      </c>
    </row>
    <row r="9" spans="1:11">
      <c r="A9" s="297" t="s">
        <v>389</v>
      </c>
      <c r="B9" s="298"/>
      <c r="C9" s="298"/>
      <c r="D9" s="298"/>
      <c r="E9" s="298"/>
      <c r="F9" s="298"/>
      <c r="G9" s="298"/>
      <c r="H9" s="298"/>
      <c r="I9" s="298"/>
      <c r="J9" s="298"/>
      <c r="K9" s="299"/>
    </row>
    <row r="10" spans="1:11">
      <c r="A10" s="305">
        <v>2</v>
      </c>
      <c r="B10" s="306" t="s">
        <v>397</v>
      </c>
      <c r="C10" s="306">
        <v>1630287.179888889</v>
      </c>
      <c r="D10" s="307">
        <v>6313739.6427777782</v>
      </c>
      <c r="E10" s="307">
        <v>7944026.8226666674</v>
      </c>
      <c r="F10" s="307">
        <v>601867.61447499983</v>
      </c>
      <c r="G10" s="307">
        <v>2249110.1767232753</v>
      </c>
      <c r="H10" s="307">
        <v>2850977.7911982751</v>
      </c>
      <c r="I10" s="307">
        <v>124049.36103333338</v>
      </c>
      <c r="J10" s="307">
        <v>348967.15330555564</v>
      </c>
      <c r="K10" s="308">
        <v>473016.51433888904</v>
      </c>
    </row>
    <row r="11" spans="1:11">
      <c r="A11" s="305">
        <v>3</v>
      </c>
      <c r="B11" s="306" t="s">
        <v>391</v>
      </c>
      <c r="C11" s="306">
        <v>2569587.564888889</v>
      </c>
      <c r="D11" s="307">
        <v>15647952.660555556</v>
      </c>
      <c r="E11" s="307">
        <v>18217540.225444444</v>
      </c>
      <c r="F11" s="307">
        <v>1369748.8928372231</v>
      </c>
      <c r="G11" s="307">
        <v>9151791.0123433899</v>
      </c>
      <c r="H11" s="307">
        <v>10521539.905180613</v>
      </c>
      <c r="I11" s="307">
        <v>768999.42178333353</v>
      </c>
      <c r="J11" s="307">
        <v>6748699.2120222226</v>
      </c>
      <c r="K11" s="308">
        <v>7517698.6338055562</v>
      </c>
    </row>
    <row r="12" spans="1:11">
      <c r="A12" s="305">
        <v>4</v>
      </c>
      <c r="B12" s="306" t="s">
        <v>392</v>
      </c>
      <c r="C12" s="306">
        <v>23333.333333333332</v>
      </c>
      <c r="D12" s="307">
        <v>0</v>
      </c>
      <c r="E12" s="307">
        <v>23333.333333333332</v>
      </c>
      <c r="F12" s="307">
        <v>3500</v>
      </c>
      <c r="G12" s="307">
        <v>0</v>
      </c>
      <c r="H12" s="307">
        <v>3500</v>
      </c>
      <c r="I12" s="307">
        <v>3500</v>
      </c>
      <c r="J12" s="307">
        <v>0</v>
      </c>
      <c r="K12" s="308">
        <v>3500</v>
      </c>
    </row>
    <row r="13" spans="1:11">
      <c r="A13" s="305">
        <v>5</v>
      </c>
      <c r="B13" s="306" t="s">
        <v>400</v>
      </c>
      <c r="C13" s="306">
        <v>133197.27411111112</v>
      </c>
      <c r="D13" s="307">
        <v>49685.533333333333</v>
      </c>
      <c r="E13" s="307">
        <v>182882.80744444445</v>
      </c>
      <c r="F13" s="307">
        <v>26846.130922222219</v>
      </c>
      <c r="G13" s="307">
        <v>4968.5022222222215</v>
      </c>
      <c r="H13" s="307">
        <v>31814.63314444444</v>
      </c>
      <c r="I13" s="307">
        <v>15748.663561111101</v>
      </c>
      <c r="J13" s="307">
        <v>25517.346783333323</v>
      </c>
      <c r="K13" s="308">
        <v>41266.010344444425</v>
      </c>
    </row>
    <row r="14" spans="1:11">
      <c r="A14" s="305">
        <v>6</v>
      </c>
      <c r="B14" s="306" t="s">
        <v>411</v>
      </c>
      <c r="C14" s="306"/>
      <c r="D14" s="307"/>
      <c r="E14" s="307">
        <v>0</v>
      </c>
      <c r="F14" s="307">
        <v>0</v>
      </c>
      <c r="G14" s="307">
        <v>0</v>
      </c>
      <c r="H14" s="307">
        <v>0</v>
      </c>
      <c r="I14" s="307"/>
      <c r="J14" s="307"/>
      <c r="K14" s="308">
        <v>0</v>
      </c>
    </row>
    <row r="15" spans="1:11">
      <c r="A15" s="305">
        <v>7</v>
      </c>
      <c r="B15" s="306" t="s">
        <v>412</v>
      </c>
      <c r="C15" s="306">
        <v>602604.30722222221</v>
      </c>
      <c r="D15" s="307">
        <v>340658.71433333331</v>
      </c>
      <c r="E15" s="307">
        <v>943263.02155555552</v>
      </c>
      <c r="F15" s="307">
        <v>337313.88899999997</v>
      </c>
      <c r="G15" s="307">
        <v>249907.81966666665</v>
      </c>
      <c r="H15" s="307">
        <v>587221.70866666664</v>
      </c>
      <c r="I15" s="307">
        <v>337321.64477777772</v>
      </c>
      <c r="J15" s="307">
        <v>249908.49744444437</v>
      </c>
      <c r="K15" s="308">
        <v>587230.14222222206</v>
      </c>
    </row>
    <row r="16" spans="1:11">
      <c r="A16" s="305">
        <v>8</v>
      </c>
      <c r="B16" s="309" t="s">
        <v>393</v>
      </c>
      <c r="C16" s="306">
        <v>4959009.6594444439</v>
      </c>
      <c r="D16" s="307">
        <v>22352036.551000003</v>
      </c>
      <c r="E16" s="307">
        <v>27311046.210444443</v>
      </c>
      <c r="F16" s="307">
        <v>2339276.5272344453</v>
      </c>
      <c r="G16" s="307">
        <v>11655777.510955554</v>
      </c>
      <c r="H16" s="307">
        <v>13995054.038189998</v>
      </c>
      <c r="I16" s="307">
        <v>1249619.0911555556</v>
      </c>
      <c r="J16" s="307">
        <v>7373092.2095555561</v>
      </c>
      <c r="K16" s="308">
        <v>8622711.3007111121</v>
      </c>
    </row>
    <row r="17" spans="1:11">
      <c r="A17" s="297" t="s">
        <v>390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9"/>
    </row>
    <row r="18" spans="1:11">
      <c r="A18" s="305">
        <v>9</v>
      </c>
      <c r="B18" s="306" t="s">
        <v>396</v>
      </c>
      <c r="C18" s="306"/>
      <c r="D18" s="307"/>
      <c r="E18" s="307">
        <v>0</v>
      </c>
      <c r="F18" s="307"/>
      <c r="G18" s="307"/>
      <c r="H18" s="307">
        <v>0</v>
      </c>
      <c r="I18" s="307"/>
      <c r="J18" s="307"/>
      <c r="K18" s="308">
        <v>0</v>
      </c>
    </row>
    <row r="19" spans="1:11">
      <c r="A19" s="305">
        <v>10</v>
      </c>
      <c r="B19" s="306" t="s">
        <v>413</v>
      </c>
      <c r="C19" s="306">
        <v>10174689.407222223</v>
      </c>
      <c r="D19" s="307">
        <v>10798214.474222222</v>
      </c>
      <c r="E19" s="307">
        <v>20972903.881444447</v>
      </c>
      <c r="F19" s="307">
        <v>1515951.3444444451</v>
      </c>
      <c r="G19" s="307">
        <v>22130.15983333335</v>
      </c>
      <c r="H19" s="307">
        <v>1538081.5042777786</v>
      </c>
      <c r="I19" s="307">
        <v>6798629.1953888889</v>
      </c>
      <c r="J19" s="307">
        <v>10279218.941222221</v>
      </c>
      <c r="K19" s="308">
        <v>17077848.136611111</v>
      </c>
    </row>
    <row r="20" spans="1:11">
      <c r="A20" s="305">
        <v>11</v>
      </c>
      <c r="B20" s="306" t="s">
        <v>395</v>
      </c>
      <c r="C20" s="306"/>
      <c r="D20" s="307"/>
      <c r="E20" s="307">
        <v>0</v>
      </c>
      <c r="F20" s="307"/>
      <c r="G20" s="307"/>
      <c r="H20" s="307">
        <v>0</v>
      </c>
      <c r="I20" s="307"/>
      <c r="J20" s="307"/>
      <c r="K20" s="308">
        <v>0</v>
      </c>
    </row>
    <row r="21" spans="1:11" ht="14.4" thickBot="1">
      <c r="A21" s="310">
        <v>12</v>
      </c>
      <c r="B21" s="311" t="s">
        <v>394</v>
      </c>
      <c r="C21" s="312">
        <v>10174689.407222223</v>
      </c>
      <c r="D21" s="313">
        <v>10798214.474222222</v>
      </c>
      <c r="E21" s="312">
        <v>20972903.881444447</v>
      </c>
      <c r="F21" s="313">
        <v>1515951.3444444451</v>
      </c>
      <c r="G21" s="313">
        <v>22130.15983333335</v>
      </c>
      <c r="H21" s="313">
        <v>1538081.5042777786</v>
      </c>
      <c r="I21" s="313">
        <v>6798629.1953888889</v>
      </c>
      <c r="J21" s="313">
        <v>10279218.941222221</v>
      </c>
      <c r="K21" s="314">
        <v>17077848.136611111</v>
      </c>
    </row>
    <row r="22" spans="1:11" ht="38.25" customHeight="1" thickBot="1">
      <c r="A22" s="315"/>
      <c r="B22" s="316"/>
      <c r="C22" s="316"/>
      <c r="D22" s="316"/>
      <c r="E22" s="316"/>
      <c r="F22" s="413" t="s">
        <v>415</v>
      </c>
      <c r="G22" s="411"/>
      <c r="H22" s="411"/>
      <c r="I22" s="413" t="s">
        <v>401</v>
      </c>
      <c r="J22" s="411"/>
      <c r="K22" s="412"/>
    </row>
    <row r="23" spans="1:11">
      <c r="A23" s="317">
        <v>13</v>
      </c>
      <c r="B23" s="318" t="s">
        <v>386</v>
      </c>
      <c r="C23" s="319"/>
      <c r="D23" s="319"/>
      <c r="E23" s="319"/>
      <c r="F23" s="320">
        <f>F8</f>
        <v>12283865.118888889</v>
      </c>
      <c r="G23" s="320">
        <f>G8</f>
        <v>15184296.713333335</v>
      </c>
      <c r="H23" s="320">
        <f>F23+G23</f>
        <v>27468161.832222223</v>
      </c>
      <c r="I23" s="496">
        <f>I8</f>
        <v>6998376.3648888869</v>
      </c>
      <c r="J23" s="496">
        <f>J8</f>
        <v>5670286.9325555554</v>
      </c>
      <c r="K23" s="497">
        <f>I23+J23</f>
        <v>12668663.297444442</v>
      </c>
    </row>
    <row r="24" spans="1:11" ht="14.4" thickBot="1">
      <c r="A24" s="321">
        <v>14</v>
      </c>
      <c r="B24" s="322" t="s">
        <v>398</v>
      </c>
      <c r="C24" s="323"/>
      <c r="D24" s="324"/>
      <c r="E24" s="325"/>
      <c r="F24" s="498">
        <v>1213228.9013688886</v>
      </c>
      <c r="G24" s="326">
        <v>11633647.351122221</v>
      </c>
      <c r="H24" s="498">
        <f>F24+G24</f>
        <v>12846876.252491109</v>
      </c>
      <c r="I24" s="498">
        <v>325593.75854722218</v>
      </c>
      <c r="J24" s="498">
        <v>1848079.6944777777</v>
      </c>
      <c r="K24" s="499">
        <f>I24+J24</f>
        <v>2173673.4530249997</v>
      </c>
    </row>
    <row r="25" spans="1:11" ht="14.4" thickBot="1">
      <c r="A25" s="327">
        <v>15</v>
      </c>
      <c r="B25" s="328" t="s">
        <v>399</v>
      </c>
      <c r="C25" s="329"/>
      <c r="D25" s="329"/>
      <c r="E25" s="329"/>
      <c r="F25" s="500">
        <f t="shared" ref="F25:K25" si="0">F23/F24</f>
        <v>10.124936114717494</v>
      </c>
      <c r="G25" s="500">
        <f t="shared" si="0"/>
        <v>1.3052051738415988</v>
      </c>
      <c r="H25" s="500">
        <f t="shared" si="0"/>
        <v>2.138119904976584</v>
      </c>
      <c r="I25" s="500">
        <f t="shared" si="0"/>
        <v>21.49419692845213</v>
      </c>
      <c r="J25" s="500">
        <f t="shared" si="0"/>
        <v>3.0682047692525729</v>
      </c>
      <c r="K25" s="501">
        <f t="shared" si="0"/>
        <v>5.8282274551469797</v>
      </c>
    </row>
    <row r="27" spans="1:11" ht="27">
      <c r="B27" s="293" t="s">
        <v>414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6" sqref="B26"/>
    </sheetView>
  </sheetViews>
  <sheetFormatPr defaultColWidth="9.109375" defaultRowHeight="13.2"/>
  <cols>
    <col min="1" max="1" width="10.5546875" style="4" bestFit="1" customWidth="1"/>
    <col min="2" max="2" width="95" style="4" customWidth="1"/>
    <col min="3" max="3" width="12.5546875" style="4" bestFit="1" customWidth="1"/>
    <col min="4" max="4" width="11.44140625" style="4" customWidth="1"/>
    <col min="5" max="5" width="18.33203125" style="4" bestFit="1" customWidth="1"/>
    <col min="6" max="13" width="12.6640625" style="4" customWidth="1"/>
    <col min="14" max="14" width="31" style="4" bestFit="1" customWidth="1"/>
    <col min="15" max="16384" width="9.109375" style="35"/>
  </cols>
  <sheetData>
    <row r="1" spans="1:14">
      <c r="A1" s="4" t="s">
        <v>31</v>
      </c>
      <c r="B1" s="3" t="s">
        <v>419</v>
      </c>
    </row>
    <row r="2" spans="1:14" ht="14.25" customHeight="1">
      <c r="A2" s="4" t="s">
        <v>32</v>
      </c>
      <c r="B2" s="448">
        <v>43190</v>
      </c>
    </row>
    <row r="3" spans="1:14" ht="14.25" customHeight="1"/>
    <row r="4" spans="1:14" ht="13.8" thickBot="1">
      <c r="A4" s="4" t="s">
        <v>272</v>
      </c>
      <c r="B4" s="236" t="s">
        <v>29</v>
      </c>
    </row>
    <row r="5" spans="1:14" s="170" customFormat="1">
      <c r="A5" s="166"/>
      <c r="B5" s="167"/>
      <c r="C5" s="168" t="s">
        <v>0</v>
      </c>
      <c r="D5" s="168" t="s">
        <v>1</v>
      </c>
      <c r="E5" s="168" t="s">
        <v>2</v>
      </c>
      <c r="F5" s="168" t="s">
        <v>3</v>
      </c>
      <c r="G5" s="168" t="s">
        <v>4</v>
      </c>
      <c r="H5" s="168" t="s">
        <v>6</v>
      </c>
      <c r="I5" s="168" t="s">
        <v>9</v>
      </c>
      <c r="J5" s="168" t="s">
        <v>10</v>
      </c>
      <c r="K5" s="168" t="s">
        <v>11</v>
      </c>
      <c r="L5" s="168" t="s">
        <v>12</v>
      </c>
      <c r="M5" s="168" t="s">
        <v>13</v>
      </c>
      <c r="N5" s="169" t="s">
        <v>14</v>
      </c>
    </row>
    <row r="6" spans="1:14" ht="26.4">
      <c r="A6" s="171"/>
      <c r="B6" s="172"/>
      <c r="C6" s="173" t="s">
        <v>271</v>
      </c>
      <c r="D6" s="174" t="s">
        <v>270</v>
      </c>
      <c r="E6" s="175" t="s">
        <v>269</v>
      </c>
      <c r="F6" s="176">
        <v>0</v>
      </c>
      <c r="G6" s="176">
        <v>0.2</v>
      </c>
      <c r="H6" s="176">
        <v>0.35</v>
      </c>
      <c r="I6" s="176">
        <v>0.5</v>
      </c>
      <c r="J6" s="176">
        <v>0.75</v>
      </c>
      <c r="K6" s="176">
        <v>1</v>
      </c>
      <c r="L6" s="176">
        <v>1.5</v>
      </c>
      <c r="M6" s="176">
        <v>2.5</v>
      </c>
      <c r="N6" s="235" t="s">
        <v>284</v>
      </c>
    </row>
    <row r="7" spans="1:14" ht="13.8">
      <c r="A7" s="177">
        <v>1</v>
      </c>
      <c r="B7" s="178" t="s">
        <v>268</v>
      </c>
      <c r="C7" s="179">
        <f>SUM(C8:C13)</f>
        <v>4604300</v>
      </c>
      <c r="D7" s="172"/>
      <c r="E7" s="180">
        <f t="shared" ref="E7:M7" si="0">SUM(E8:E13)</f>
        <v>92086</v>
      </c>
      <c r="F7" s="181">
        <f>SUM(F8:F13)</f>
        <v>0</v>
      </c>
      <c r="G7" s="181">
        <f t="shared" si="0"/>
        <v>0</v>
      </c>
      <c r="H7" s="181">
        <f t="shared" si="0"/>
        <v>0</v>
      </c>
      <c r="I7" s="181">
        <f t="shared" si="0"/>
        <v>0</v>
      </c>
      <c r="J7" s="181">
        <f t="shared" si="0"/>
        <v>92086</v>
      </c>
      <c r="K7" s="181">
        <f t="shared" si="0"/>
        <v>0</v>
      </c>
      <c r="L7" s="181">
        <f t="shared" si="0"/>
        <v>0</v>
      </c>
      <c r="M7" s="181">
        <f t="shared" si="0"/>
        <v>0</v>
      </c>
      <c r="N7" s="182">
        <f>SUM(N8:N13)</f>
        <v>69064.5</v>
      </c>
    </row>
    <row r="8" spans="1:14" ht="13.8">
      <c r="A8" s="177">
        <v>1.1000000000000001</v>
      </c>
      <c r="B8" s="183" t="s">
        <v>266</v>
      </c>
      <c r="C8" s="181">
        <v>4604300</v>
      </c>
      <c r="D8" s="184">
        <v>0.02</v>
      </c>
      <c r="E8" s="180">
        <f>C8*D8</f>
        <v>92086</v>
      </c>
      <c r="F8" s="181"/>
      <c r="G8" s="181"/>
      <c r="H8" s="181"/>
      <c r="I8" s="181"/>
      <c r="J8" s="181">
        <v>92086</v>
      </c>
      <c r="K8" s="181"/>
      <c r="L8" s="181"/>
      <c r="M8" s="181"/>
      <c r="N8" s="182">
        <f>SUMPRODUCT($F$6:$M$6,F8:M8)</f>
        <v>69064.5</v>
      </c>
    </row>
    <row r="9" spans="1:14" ht="13.8">
      <c r="A9" s="177">
        <v>1.2</v>
      </c>
      <c r="B9" s="183" t="s">
        <v>265</v>
      </c>
      <c r="C9" s="181">
        <v>0</v>
      </c>
      <c r="D9" s="184">
        <v>0.05</v>
      </c>
      <c r="E9" s="180">
        <f>C9*D9</f>
        <v>0</v>
      </c>
      <c r="F9" s="181"/>
      <c r="G9" s="181"/>
      <c r="H9" s="181"/>
      <c r="I9" s="181"/>
      <c r="J9" s="181"/>
      <c r="K9" s="181"/>
      <c r="L9" s="181"/>
      <c r="M9" s="181"/>
      <c r="N9" s="182">
        <f t="shared" ref="N9:N12" si="1">SUMPRODUCT($F$6:$M$6,F9:M9)</f>
        <v>0</v>
      </c>
    </row>
    <row r="10" spans="1:14" ht="13.8">
      <c r="A10" s="177">
        <v>1.3</v>
      </c>
      <c r="B10" s="183" t="s">
        <v>264</v>
      </c>
      <c r="C10" s="181">
        <v>0</v>
      </c>
      <c r="D10" s="184">
        <v>0.08</v>
      </c>
      <c r="E10" s="180">
        <f>C10*D10</f>
        <v>0</v>
      </c>
      <c r="F10" s="181"/>
      <c r="G10" s="181"/>
      <c r="H10" s="181"/>
      <c r="I10" s="181"/>
      <c r="J10" s="181"/>
      <c r="K10" s="181"/>
      <c r="L10" s="181"/>
      <c r="M10" s="181"/>
      <c r="N10" s="182">
        <f>SUMPRODUCT($F$6:$M$6,F10:M10)</f>
        <v>0</v>
      </c>
    </row>
    <row r="11" spans="1:14" ht="13.8">
      <c r="A11" s="177">
        <v>1.4</v>
      </c>
      <c r="B11" s="183" t="s">
        <v>263</v>
      </c>
      <c r="C11" s="181">
        <v>0</v>
      </c>
      <c r="D11" s="184">
        <v>0.11</v>
      </c>
      <c r="E11" s="180">
        <f>C11*D11</f>
        <v>0</v>
      </c>
      <c r="F11" s="181"/>
      <c r="G11" s="181"/>
      <c r="H11" s="181"/>
      <c r="I11" s="181"/>
      <c r="J11" s="181"/>
      <c r="K11" s="181"/>
      <c r="L11" s="181"/>
      <c r="M11" s="181"/>
      <c r="N11" s="182">
        <f t="shared" si="1"/>
        <v>0</v>
      </c>
    </row>
    <row r="12" spans="1:14" ht="13.8">
      <c r="A12" s="177">
        <v>1.5</v>
      </c>
      <c r="B12" s="183" t="s">
        <v>262</v>
      </c>
      <c r="C12" s="181">
        <v>0</v>
      </c>
      <c r="D12" s="184">
        <v>0.14000000000000001</v>
      </c>
      <c r="E12" s="180">
        <f>C12*D12</f>
        <v>0</v>
      </c>
      <c r="F12" s="181"/>
      <c r="G12" s="181"/>
      <c r="H12" s="181"/>
      <c r="I12" s="181"/>
      <c r="J12" s="181"/>
      <c r="K12" s="181"/>
      <c r="L12" s="181"/>
      <c r="M12" s="181"/>
      <c r="N12" s="182">
        <f t="shared" si="1"/>
        <v>0</v>
      </c>
    </row>
    <row r="13" spans="1:14" ht="13.8">
      <c r="A13" s="177">
        <v>1.6</v>
      </c>
      <c r="B13" s="185" t="s">
        <v>261</v>
      </c>
      <c r="C13" s="181">
        <v>0</v>
      </c>
      <c r="D13" s="186"/>
      <c r="E13" s="181"/>
      <c r="F13" s="181"/>
      <c r="G13" s="181"/>
      <c r="H13" s="181"/>
      <c r="I13" s="181"/>
      <c r="J13" s="181"/>
      <c r="K13" s="181"/>
      <c r="L13" s="181"/>
      <c r="M13" s="181"/>
      <c r="N13" s="182">
        <f>SUMPRODUCT($F$6:$M$6,F13:M13)</f>
        <v>0</v>
      </c>
    </row>
    <row r="14" spans="1:14" ht="13.8">
      <c r="A14" s="177">
        <v>2</v>
      </c>
      <c r="B14" s="187" t="s">
        <v>267</v>
      </c>
      <c r="C14" s="179">
        <f>SUM(C15:C20)</f>
        <v>0</v>
      </c>
      <c r="D14" s="172"/>
      <c r="E14" s="180">
        <f t="shared" ref="E14:M14" si="2">SUM(E15:E20)</f>
        <v>0</v>
      </c>
      <c r="F14" s="181">
        <f t="shared" si="2"/>
        <v>0</v>
      </c>
      <c r="G14" s="181">
        <f t="shared" si="2"/>
        <v>0</v>
      </c>
      <c r="H14" s="181">
        <f t="shared" si="2"/>
        <v>0</v>
      </c>
      <c r="I14" s="181">
        <f t="shared" si="2"/>
        <v>0</v>
      </c>
      <c r="J14" s="181">
        <f t="shared" si="2"/>
        <v>0</v>
      </c>
      <c r="K14" s="181">
        <f t="shared" si="2"/>
        <v>0</v>
      </c>
      <c r="L14" s="181">
        <f t="shared" si="2"/>
        <v>0</v>
      </c>
      <c r="M14" s="181">
        <f t="shared" si="2"/>
        <v>0</v>
      </c>
      <c r="N14" s="182">
        <f>SUM(N15:N20)</f>
        <v>0</v>
      </c>
    </row>
    <row r="15" spans="1:14" ht="13.8">
      <c r="A15" s="177">
        <v>2.1</v>
      </c>
      <c r="B15" s="185" t="s">
        <v>266</v>
      </c>
      <c r="C15" s="181"/>
      <c r="D15" s="184">
        <v>5.0000000000000001E-3</v>
      </c>
      <c r="E15" s="180">
        <f>C15*D15</f>
        <v>0</v>
      </c>
      <c r="F15" s="181"/>
      <c r="G15" s="181"/>
      <c r="H15" s="181"/>
      <c r="I15" s="181"/>
      <c r="J15" s="181"/>
      <c r="K15" s="181"/>
      <c r="L15" s="181"/>
      <c r="M15" s="181"/>
      <c r="N15" s="182">
        <f>SUMPRODUCT($F$6:$M$6,F15:M15)</f>
        <v>0</v>
      </c>
    </row>
    <row r="16" spans="1:14" ht="13.8">
      <c r="A16" s="177">
        <v>2.2000000000000002</v>
      </c>
      <c r="B16" s="185" t="s">
        <v>265</v>
      </c>
      <c r="C16" s="181"/>
      <c r="D16" s="184">
        <v>0.01</v>
      </c>
      <c r="E16" s="180">
        <f>C16*D16</f>
        <v>0</v>
      </c>
      <c r="F16" s="181"/>
      <c r="G16" s="181"/>
      <c r="H16" s="181"/>
      <c r="I16" s="181"/>
      <c r="J16" s="181"/>
      <c r="K16" s="181"/>
      <c r="L16" s="181"/>
      <c r="M16" s="181"/>
      <c r="N16" s="182">
        <f t="shared" ref="N16:N20" si="3">SUMPRODUCT($F$6:$M$6,F16:M16)</f>
        <v>0</v>
      </c>
    </row>
    <row r="17" spans="1:14" ht="13.8">
      <c r="A17" s="177">
        <v>2.2999999999999998</v>
      </c>
      <c r="B17" s="185" t="s">
        <v>264</v>
      </c>
      <c r="C17" s="181"/>
      <c r="D17" s="184">
        <v>0.02</v>
      </c>
      <c r="E17" s="180">
        <f>C17*D17</f>
        <v>0</v>
      </c>
      <c r="F17" s="181"/>
      <c r="G17" s="181"/>
      <c r="H17" s="181"/>
      <c r="I17" s="181"/>
      <c r="J17" s="181"/>
      <c r="K17" s="181"/>
      <c r="L17" s="181"/>
      <c r="M17" s="181"/>
      <c r="N17" s="182">
        <f t="shared" si="3"/>
        <v>0</v>
      </c>
    </row>
    <row r="18" spans="1:14" ht="13.8">
      <c r="A18" s="177">
        <v>2.4</v>
      </c>
      <c r="B18" s="185" t="s">
        <v>263</v>
      </c>
      <c r="C18" s="181"/>
      <c r="D18" s="184">
        <v>0.03</v>
      </c>
      <c r="E18" s="180">
        <f>C18*D18</f>
        <v>0</v>
      </c>
      <c r="F18" s="181"/>
      <c r="G18" s="181"/>
      <c r="H18" s="181"/>
      <c r="I18" s="181"/>
      <c r="J18" s="181"/>
      <c r="K18" s="181"/>
      <c r="L18" s="181"/>
      <c r="M18" s="181"/>
      <c r="N18" s="182">
        <f t="shared" si="3"/>
        <v>0</v>
      </c>
    </row>
    <row r="19" spans="1:14" ht="13.8">
      <c r="A19" s="177">
        <v>2.5</v>
      </c>
      <c r="B19" s="185" t="s">
        <v>262</v>
      </c>
      <c r="C19" s="181"/>
      <c r="D19" s="184">
        <v>0.04</v>
      </c>
      <c r="E19" s="180">
        <f>C19*D19</f>
        <v>0</v>
      </c>
      <c r="F19" s="181"/>
      <c r="G19" s="181"/>
      <c r="H19" s="181"/>
      <c r="I19" s="181"/>
      <c r="J19" s="181"/>
      <c r="K19" s="181"/>
      <c r="L19" s="181"/>
      <c r="M19" s="181"/>
      <c r="N19" s="182">
        <f t="shared" si="3"/>
        <v>0</v>
      </c>
    </row>
    <row r="20" spans="1:14" ht="13.8">
      <c r="A20" s="177">
        <v>2.6</v>
      </c>
      <c r="B20" s="185" t="s">
        <v>261</v>
      </c>
      <c r="C20" s="181"/>
      <c r="D20" s="186"/>
      <c r="E20" s="188"/>
      <c r="F20" s="181"/>
      <c r="G20" s="181"/>
      <c r="H20" s="181"/>
      <c r="I20" s="181"/>
      <c r="J20" s="181"/>
      <c r="K20" s="181"/>
      <c r="L20" s="181"/>
      <c r="M20" s="181"/>
      <c r="N20" s="182">
        <f t="shared" si="3"/>
        <v>0</v>
      </c>
    </row>
    <row r="21" spans="1:14" ht="14.4" thickBot="1">
      <c r="A21" s="189"/>
      <c r="B21" s="190" t="s">
        <v>111</v>
      </c>
      <c r="C21" s="165">
        <f>C14+C7</f>
        <v>4604300</v>
      </c>
      <c r="D21" s="191"/>
      <c r="E21" s="192">
        <f>E14+E7</f>
        <v>92086</v>
      </c>
      <c r="F21" s="193">
        <f>F7+F14</f>
        <v>0</v>
      </c>
      <c r="G21" s="193">
        <f t="shared" ref="G21:L21" si="4">G7+G14</f>
        <v>0</v>
      </c>
      <c r="H21" s="193">
        <f t="shared" si="4"/>
        <v>0</v>
      </c>
      <c r="I21" s="193">
        <f t="shared" si="4"/>
        <v>0</v>
      </c>
      <c r="J21" s="193">
        <f t="shared" si="4"/>
        <v>92086</v>
      </c>
      <c r="K21" s="193">
        <f t="shared" si="4"/>
        <v>0</v>
      </c>
      <c r="L21" s="193">
        <f t="shared" si="4"/>
        <v>0</v>
      </c>
      <c r="M21" s="193">
        <f>M7+M14</f>
        <v>0</v>
      </c>
      <c r="N21" s="194">
        <f>N14+N7</f>
        <v>69064.5</v>
      </c>
    </row>
    <row r="22" spans="1:14">
      <c r="E22" s="195"/>
      <c r="F22" s="195"/>
      <c r="G22" s="195"/>
      <c r="H22" s="195"/>
      <c r="I22" s="195"/>
      <c r="J22" s="195"/>
      <c r="K22" s="195"/>
      <c r="L22" s="195"/>
      <c r="M22" s="195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10. CC2</vt:lpstr>
      <vt:lpstr>11. CRWA </vt:lpstr>
      <vt:lpstr>12. CRM</vt:lpstr>
      <vt:lpstr>13. CRME </vt:lpstr>
      <vt:lpstr>14. LCR</vt:lpstr>
      <vt:lpstr>15. CCR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2018-04-27T11:20:18Z</dcterms:modified>
</cp:coreProperties>
</file>